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105" windowWidth="12600" windowHeight="11910" activeTab="2"/>
  </bookViews>
  <sheets>
    <sheet name="10,7m" sheetId="100" r:id="rId1"/>
    <sheet name="16,0m" sheetId="102" r:id="rId2"/>
    <sheet name="16,8m" sheetId="101" r:id="rId3"/>
  </sheets>
  <definedNames>
    <definedName name="_xlnm.Print_Area" localSheetId="0">'10,7m'!$A$1:$L$85</definedName>
    <definedName name="_xlnm.Print_Area" localSheetId="1">'16,0m'!$A$1:$L$84</definedName>
    <definedName name="_xlnm.Print_Area" localSheetId="2">'16,8m'!$A$1:$L$84</definedName>
  </definedNames>
  <calcPr calcId="145621"/>
</workbook>
</file>

<file path=xl/calcChain.xml><?xml version="1.0" encoding="utf-8"?>
<calcChain xmlns="http://schemas.openxmlformats.org/spreadsheetml/2006/main">
  <c r="C24" i="101" l="1"/>
  <c r="C20" i="101"/>
  <c r="C24" i="102"/>
  <c r="G20" i="102"/>
  <c r="C20" i="102" s="1"/>
  <c r="J111" i="102"/>
  <c r="K111" i="102" s="1"/>
  <c r="J110" i="102"/>
  <c r="K110" i="102" s="1"/>
  <c r="J109" i="102"/>
  <c r="K109" i="102" s="1"/>
  <c r="J108" i="102"/>
  <c r="K108" i="102" s="1"/>
  <c r="F106" i="102"/>
  <c r="K104" i="102"/>
  <c r="K103" i="102"/>
  <c r="K102" i="102"/>
  <c r="K101" i="102"/>
  <c r="K100" i="102"/>
  <c r="K99" i="102"/>
  <c r="K98" i="102"/>
  <c r="K97" i="102"/>
  <c r="K96" i="102"/>
  <c r="K95" i="102"/>
  <c r="K94" i="102"/>
  <c r="K93" i="102"/>
  <c r="K92" i="102"/>
  <c r="K91" i="102"/>
  <c r="K90" i="102"/>
  <c r="K89" i="102"/>
  <c r="C88" i="102"/>
  <c r="B88" i="102"/>
  <c r="B86" i="102"/>
  <c r="G64" i="102"/>
  <c r="F64" i="102"/>
  <c r="I64" i="102" s="1"/>
  <c r="E64" i="102"/>
  <c r="C64" i="102"/>
  <c r="G63" i="102"/>
  <c r="F63" i="102"/>
  <c r="E63" i="102"/>
  <c r="C63" i="102"/>
  <c r="G62" i="102"/>
  <c r="F62" i="102"/>
  <c r="E62" i="102"/>
  <c r="C62" i="102"/>
  <c r="G61" i="102"/>
  <c r="F61" i="102"/>
  <c r="E61" i="102"/>
  <c r="C61" i="102"/>
  <c r="I60" i="102"/>
  <c r="G60" i="102"/>
  <c r="F60" i="102"/>
  <c r="E60" i="102"/>
  <c r="C60" i="102"/>
  <c r="G59" i="102"/>
  <c r="I59" i="102" s="1"/>
  <c r="F59" i="102"/>
  <c r="E59" i="102"/>
  <c r="C59" i="102"/>
  <c r="G58" i="102"/>
  <c r="I58" i="102" s="1"/>
  <c r="F58" i="102"/>
  <c r="E58" i="102"/>
  <c r="C58" i="102"/>
  <c r="G57" i="102"/>
  <c r="I57" i="102" s="1"/>
  <c r="F57" i="102"/>
  <c r="E57" i="102"/>
  <c r="C57" i="102"/>
  <c r="G56" i="102"/>
  <c r="F56" i="102"/>
  <c r="I56" i="102" s="1"/>
  <c r="E56" i="102"/>
  <c r="C56" i="102"/>
  <c r="G55" i="102"/>
  <c r="F55" i="102"/>
  <c r="I55" i="102" s="1"/>
  <c r="E55" i="102"/>
  <c r="C55" i="102"/>
  <c r="G54" i="102"/>
  <c r="F54" i="102"/>
  <c r="E54" i="102"/>
  <c r="C54" i="102"/>
  <c r="G53" i="102"/>
  <c r="I53" i="102" s="1"/>
  <c r="F53" i="102"/>
  <c r="E53" i="102"/>
  <c r="C53" i="102"/>
  <c r="G52" i="102"/>
  <c r="H52" i="102" s="1"/>
  <c r="F52" i="102"/>
  <c r="E52" i="102"/>
  <c r="C52" i="102"/>
  <c r="I51" i="102"/>
  <c r="G51" i="102"/>
  <c r="F51" i="102"/>
  <c r="E51" i="102"/>
  <c r="C51" i="102"/>
  <c r="G50" i="102"/>
  <c r="I50" i="102" s="1"/>
  <c r="F50" i="102"/>
  <c r="E50" i="102"/>
  <c r="C50" i="102"/>
  <c r="G49" i="102"/>
  <c r="F49" i="102"/>
  <c r="E49" i="102"/>
  <c r="C49" i="102"/>
  <c r="K20" i="102"/>
  <c r="J13" i="102"/>
  <c r="P7" i="102"/>
  <c r="P6" i="102"/>
  <c r="J103" i="102" s="1"/>
  <c r="G20" i="101"/>
  <c r="K90" i="101"/>
  <c r="K91" i="101"/>
  <c r="K92" i="101"/>
  <c r="K93" i="101"/>
  <c r="K94" i="101"/>
  <c r="K95" i="101"/>
  <c r="K96" i="101"/>
  <c r="K97" i="101"/>
  <c r="K98" i="101"/>
  <c r="K99" i="101"/>
  <c r="K100" i="101"/>
  <c r="K101" i="101"/>
  <c r="K102" i="101"/>
  <c r="K103" i="101"/>
  <c r="K104" i="101"/>
  <c r="K89" i="101"/>
  <c r="K91" i="100"/>
  <c r="K92" i="100"/>
  <c r="K93" i="100"/>
  <c r="K94" i="100"/>
  <c r="K95" i="100"/>
  <c r="K96" i="100"/>
  <c r="K97" i="100"/>
  <c r="I97" i="100" s="1"/>
  <c r="D56" i="100" s="1"/>
  <c r="K98" i="100"/>
  <c r="K99" i="100"/>
  <c r="K100" i="100"/>
  <c r="K101" i="100"/>
  <c r="K102" i="100"/>
  <c r="K103" i="100"/>
  <c r="K104" i="100"/>
  <c r="K105" i="100"/>
  <c r="K106" i="100"/>
  <c r="K90" i="100"/>
  <c r="H52" i="101"/>
  <c r="I52" i="101"/>
  <c r="H53" i="101"/>
  <c r="I53" i="101"/>
  <c r="H54" i="101"/>
  <c r="I54" i="101"/>
  <c r="H55" i="101"/>
  <c r="I55" i="101"/>
  <c r="H56" i="101"/>
  <c r="I56" i="101"/>
  <c r="H57" i="101"/>
  <c r="I57" i="101"/>
  <c r="H58" i="101"/>
  <c r="I58" i="101"/>
  <c r="H59" i="101"/>
  <c r="I59" i="101"/>
  <c r="H60" i="101"/>
  <c r="I60" i="101"/>
  <c r="H61" i="101"/>
  <c r="I61" i="101"/>
  <c r="H62" i="101"/>
  <c r="I62" i="101"/>
  <c r="H63" i="101"/>
  <c r="I63" i="101"/>
  <c r="H64" i="101"/>
  <c r="I64" i="101"/>
  <c r="J111" i="101"/>
  <c r="K111" i="101" s="1"/>
  <c r="J110" i="101"/>
  <c r="K110" i="101" s="1"/>
  <c r="J109" i="101"/>
  <c r="K109" i="101" s="1"/>
  <c r="J108" i="101"/>
  <c r="K108" i="101" s="1"/>
  <c r="F106" i="101"/>
  <c r="C88" i="101"/>
  <c r="B88" i="101"/>
  <c r="B86" i="101"/>
  <c r="G64" i="101"/>
  <c r="F64" i="101"/>
  <c r="E64" i="101"/>
  <c r="C64" i="101"/>
  <c r="G63" i="101"/>
  <c r="F63" i="101"/>
  <c r="E63" i="101"/>
  <c r="C63" i="101"/>
  <c r="G62" i="101"/>
  <c r="F62" i="101"/>
  <c r="E62" i="101"/>
  <c r="C62" i="101"/>
  <c r="G61" i="101"/>
  <c r="F61" i="101"/>
  <c r="E61" i="101"/>
  <c r="C61" i="101"/>
  <c r="G60" i="101"/>
  <c r="F60" i="101"/>
  <c r="E60" i="101"/>
  <c r="C60" i="101"/>
  <c r="G59" i="101"/>
  <c r="F59" i="101"/>
  <c r="E59" i="101"/>
  <c r="C59" i="101"/>
  <c r="G58" i="101"/>
  <c r="F58" i="101"/>
  <c r="E58" i="101"/>
  <c r="C58" i="101"/>
  <c r="G57" i="101"/>
  <c r="F57" i="101"/>
  <c r="E57" i="101"/>
  <c r="C57" i="101"/>
  <c r="G56" i="101"/>
  <c r="F56" i="101"/>
  <c r="E56" i="101"/>
  <c r="C56" i="101"/>
  <c r="G55" i="101"/>
  <c r="F55" i="101"/>
  <c r="E55" i="101"/>
  <c r="C55" i="101"/>
  <c r="G54" i="101"/>
  <c r="F54" i="101"/>
  <c r="E54" i="101"/>
  <c r="C54" i="101"/>
  <c r="G53" i="101"/>
  <c r="F53" i="101"/>
  <c r="E53" i="101"/>
  <c r="C53" i="101"/>
  <c r="G52" i="101"/>
  <c r="F52" i="101"/>
  <c r="E52" i="101"/>
  <c r="C52" i="101"/>
  <c r="G51" i="101"/>
  <c r="F51" i="101"/>
  <c r="I51" i="101" s="1"/>
  <c r="E51" i="101"/>
  <c r="C51" i="101"/>
  <c r="G50" i="101"/>
  <c r="F50" i="101"/>
  <c r="E50" i="101"/>
  <c r="C50" i="101"/>
  <c r="G49" i="101"/>
  <c r="F49" i="101"/>
  <c r="E49" i="101"/>
  <c r="C49" i="101"/>
  <c r="K20" i="101"/>
  <c r="J13" i="101"/>
  <c r="P7" i="101"/>
  <c r="P6" i="101"/>
  <c r="C51" i="100"/>
  <c r="E51" i="100"/>
  <c r="F51" i="100"/>
  <c r="G51" i="100"/>
  <c r="H51" i="100" s="1"/>
  <c r="C52" i="100"/>
  <c r="E52" i="100"/>
  <c r="F52" i="100"/>
  <c r="G52" i="100"/>
  <c r="I52" i="100" s="1"/>
  <c r="H52" i="100"/>
  <c r="C53" i="100"/>
  <c r="E53" i="100"/>
  <c r="F53" i="100"/>
  <c r="G53" i="100"/>
  <c r="H53" i="100"/>
  <c r="I53" i="100"/>
  <c r="C54" i="100"/>
  <c r="E54" i="100"/>
  <c r="F54" i="100"/>
  <c r="I54" i="100" s="1"/>
  <c r="G54" i="100"/>
  <c r="H54" i="100"/>
  <c r="C55" i="100"/>
  <c r="D55" i="100"/>
  <c r="E55" i="100"/>
  <c r="F55" i="100"/>
  <c r="G55" i="100"/>
  <c r="H55" i="100" s="1"/>
  <c r="C56" i="100"/>
  <c r="E56" i="100"/>
  <c r="F56" i="100"/>
  <c r="G56" i="100"/>
  <c r="I56" i="100" s="1"/>
  <c r="H56" i="100"/>
  <c r="C57" i="100"/>
  <c r="E57" i="100"/>
  <c r="F57" i="100"/>
  <c r="G57" i="100"/>
  <c r="H57" i="100"/>
  <c r="I57" i="100"/>
  <c r="C58" i="100"/>
  <c r="E58" i="100"/>
  <c r="F58" i="100"/>
  <c r="I58" i="100" s="1"/>
  <c r="G58" i="100"/>
  <c r="H58" i="100"/>
  <c r="C59" i="100"/>
  <c r="E59" i="100"/>
  <c r="F59" i="100"/>
  <c r="G59" i="100"/>
  <c r="H59" i="100" s="1"/>
  <c r="C60" i="100"/>
  <c r="E60" i="100"/>
  <c r="F60" i="100"/>
  <c r="G60" i="100"/>
  <c r="I60" i="100" s="1"/>
  <c r="H60" i="100"/>
  <c r="C61" i="100"/>
  <c r="E61" i="100"/>
  <c r="F61" i="100"/>
  <c r="G61" i="100"/>
  <c r="H61" i="100"/>
  <c r="I61" i="100"/>
  <c r="C62" i="100"/>
  <c r="E62" i="100"/>
  <c r="F62" i="100"/>
  <c r="I62" i="100" s="1"/>
  <c r="G62" i="100"/>
  <c r="H62" i="100"/>
  <c r="C63" i="100"/>
  <c r="E63" i="100"/>
  <c r="F63" i="100"/>
  <c r="G63" i="100"/>
  <c r="H63" i="100" s="1"/>
  <c r="C64" i="100"/>
  <c r="E64" i="100"/>
  <c r="F64" i="100"/>
  <c r="G64" i="100"/>
  <c r="I64" i="100" s="1"/>
  <c r="H64" i="100"/>
  <c r="C65" i="100"/>
  <c r="E65" i="100"/>
  <c r="F65" i="100"/>
  <c r="G65" i="100"/>
  <c r="H65" i="100"/>
  <c r="I65" i="100"/>
  <c r="J92" i="100"/>
  <c r="J93" i="100"/>
  <c r="J94" i="100"/>
  <c r="J95" i="100"/>
  <c r="I95" i="100" s="1"/>
  <c r="D54" i="100" s="1"/>
  <c r="J96" i="100"/>
  <c r="I96" i="100"/>
  <c r="J97" i="100"/>
  <c r="J98" i="100"/>
  <c r="I98" i="100" s="1"/>
  <c r="D57" i="100" s="1"/>
  <c r="J99" i="100"/>
  <c r="I99" i="100" s="1"/>
  <c r="D58" i="100" s="1"/>
  <c r="J100" i="100"/>
  <c r="I100" i="100"/>
  <c r="D59" i="100" s="1"/>
  <c r="I101" i="100"/>
  <c r="D60" i="100" s="1"/>
  <c r="J101" i="100"/>
  <c r="J102" i="100"/>
  <c r="J103" i="100"/>
  <c r="I103" i="100" s="1"/>
  <c r="D62" i="100" s="1"/>
  <c r="J104" i="100"/>
  <c r="J105" i="100"/>
  <c r="J106" i="100"/>
  <c r="J13" i="100"/>
  <c r="I103" i="102" l="1"/>
  <c r="I109" i="102" s="1"/>
  <c r="I63" i="102"/>
  <c r="H64" i="102"/>
  <c r="H60" i="102"/>
  <c r="H56" i="102"/>
  <c r="I52" i="102"/>
  <c r="I62" i="102"/>
  <c r="I61" i="102"/>
  <c r="I54" i="102"/>
  <c r="I49" i="102"/>
  <c r="D63" i="102"/>
  <c r="H51" i="102"/>
  <c r="H55" i="102"/>
  <c r="H59" i="102"/>
  <c r="H63" i="102"/>
  <c r="J90" i="102"/>
  <c r="I90" i="102" s="1"/>
  <c r="D50" i="102" s="1"/>
  <c r="J94" i="102"/>
  <c r="I94" i="102" s="1"/>
  <c r="D54" i="102" s="1"/>
  <c r="J98" i="102"/>
  <c r="I98" i="102" s="1"/>
  <c r="D58" i="102" s="1"/>
  <c r="J102" i="102"/>
  <c r="I102" i="102" s="1"/>
  <c r="H50" i="102"/>
  <c r="H54" i="102"/>
  <c r="H58" i="102"/>
  <c r="H62" i="102"/>
  <c r="J89" i="102"/>
  <c r="I89" i="102" s="1"/>
  <c r="D49" i="102" s="1"/>
  <c r="J93" i="102"/>
  <c r="I93" i="102" s="1"/>
  <c r="D53" i="102" s="1"/>
  <c r="J97" i="102"/>
  <c r="I97" i="102" s="1"/>
  <c r="D57" i="102" s="1"/>
  <c r="J101" i="102"/>
  <c r="I101" i="102" s="1"/>
  <c r="D61" i="102" s="1"/>
  <c r="H53" i="102"/>
  <c r="H57" i="102"/>
  <c r="H61" i="102"/>
  <c r="J92" i="102"/>
  <c r="I92" i="102" s="1"/>
  <c r="D52" i="102" s="1"/>
  <c r="J96" i="102"/>
  <c r="I96" i="102" s="1"/>
  <c r="D56" i="102" s="1"/>
  <c r="J100" i="102"/>
  <c r="I100" i="102" s="1"/>
  <c r="D60" i="102" s="1"/>
  <c r="J104" i="102"/>
  <c r="I104" i="102" s="1"/>
  <c r="J91" i="102"/>
  <c r="I91" i="102" s="1"/>
  <c r="D51" i="102" s="1"/>
  <c r="J95" i="102"/>
  <c r="I95" i="102" s="1"/>
  <c r="D55" i="102" s="1"/>
  <c r="J99" i="102"/>
  <c r="I99" i="102" s="1"/>
  <c r="D59" i="102" s="1"/>
  <c r="I106" i="100"/>
  <c r="D65" i="100" s="1"/>
  <c r="I102" i="100"/>
  <c r="D61" i="100" s="1"/>
  <c r="I94" i="100"/>
  <c r="D53" i="100" s="1"/>
  <c r="I105" i="100"/>
  <c r="D64" i="100" s="1"/>
  <c r="I93" i="100"/>
  <c r="D52" i="100" s="1"/>
  <c r="H51" i="101"/>
  <c r="J104" i="101"/>
  <c r="I104" i="101" s="1"/>
  <c r="D64" i="101" s="1"/>
  <c r="G24" i="101" s="1"/>
  <c r="K24" i="101" s="1"/>
  <c r="H50" i="101"/>
  <c r="I49" i="101"/>
  <c r="I110" i="101"/>
  <c r="J92" i="101"/>
  <c r="I92" i="101" s="1"/>
  <c r="D52" i="101" s="1"/>
  <c r="J96" i="101"/>
  <c r="I96" i="101" s="1"/>
  <c r="D56" i="101" s="1"/>
  <c r="J100" i="101"/>
  <c r="I100" i="101" s="1"/>
  <c r="D60" i="101" s="1"/>
  <c r="J103" i="101"/>
  <c r="I103" i="101" s="1"/>
  <c r="I50" i="101"/>
  <c r="J91" i="101"/>
  <c r="I91" i="101" s="1"/>
  <c r="D51" i="101" s="1"/>
  <c r="J95" i="101"/>
  <c r="I95" i="101" s="1"/>
  <c r="D55" i="101" s="1"/>
  <c r="J99" i="101"/>
  <c r="I99" i="101" s="1"/>
  <c r="D59" i="101" s="1"/>
  <c r="J102" i="101"/>
  <c r="I102" i="101" s="1"/>
  <c r="J90" i="101"/>
  <c r="I90" i="101" s="1"/>
  <c r="D50" i="101" s="1"/>
  <c r="J94" i="101"/>
  <c r="I94" i="101" s="1"/>
  <c r="D54" i="101" s="1"/>
  <c r="J98" i="101"/>
  <c r="I98" i="101" s="1"/>
  <c r="D58" i="101" s="1"/>
  <c r="J89" i="101"/>
  <c r="I89" i="101" s="1"/>
  <c r="D49" i="101" s="1"/>
  <c r="J93" i="101"/>
  <c r="I93" i="101" s="1"/>
  <c r="D53" i="101" s="1"/>
  <c r="J97" i="101"/>
  <c r="I97" i="101" s="1"/>
  <c r="D57" i="101" s="1"/>
  <c r="J101" i="101"/>
  <c r="I101" i="101" s="1"/>
  <c r="D61" i="101" s="1"/>
  <c r="I63" i="100"/>
  <c r="I59" i="100"/>
  <c r="I55" i="100"/>
  <c r="I51" i="100"/>
  <c r="I92" i="100"/>
  <c r="D51" i="100" s="1"/>
  <c r="I104" i="100"/>
  <c r="D63" i="100" s="1"/>
  <c r="J113" i="100"/>
  <c r="K113" i="100" s="1"/>
  <c r="J112" i="100"/>
  <c r="K112" i="100" s="1"/>
  <c r="J111" i="100"/>
  <c r="K111" i="100" s="1"/>
  <c r="J110" i="100"/>
  <c r="K110" i="100" s="1"/>
  <c r="F108" i="100"/>
  <c r="C89" i="100"/>
  <c r="B89" i="100"/>
  <c r="B87" i="100"/>
  <c r="G50" i="100"/>
  <c r="F50" i="100"/>
  <c r="E50" i="100"/>
  <c r="C50" i="100"/>
  <c r="G49" i="100"/>
  <c r="F49" i="100"/>
  <c r="E49" i="100"/>
  <c r="C49" i="100"/>
  <c r="K20" i="100"/>
  <c r="P7" i="100"/>
  <c r="P6" i="100"/>
  <c r="I108" i="102" l="1"/>
  <c r="D62" i="102"/>
  <c r="I110" i="102"/>
  <c r="D64" i="102"/>
  <c r="G24" i="102" s="1"/>
  <c r="K24" i="102" s="1"/>
  <c r="K22" i="101"/>
  <c r="D63" i="101"/>
  <c r="I109" i="101"/>
  <c r="D62" i="101"/>
  <c r="I108" i="101"/>
  <c r="I111" i="100"/>
  <c r="I50" i="100"/>
  <c r="G20" i="100"/>
  <c r="I49" i="100"/>
  <c r="J91" i="100"/>
  <c r="I91" i="100" s="1"/>
  <c r="D50" i="100" s="1"/>
  <c r="C24" i="100"/>
  <c r="H50" i="100"/>
  <c r="J90" i="100"/>
  <c r="I90" i="100" s="1"/>
  <c r="D49" i="100" s="1"/>
  <c r="K22" i="102" l="1"/>
  <c r="I110" i="100"/>
  <c r="I112" i="100"/>
  <c r="G24" i="100"/>
  <c r="K24" i="100" s="1"/>
  <c r="C20" i="100" l="1"/>
  <c r="K22" i="100" s="1"/>
</calcChain>
</file>

<file path=xl/sharedStrings.xml><?xml version="1.0" encoding="utf-8"?>
<sst xmlns="http://schemas.openxmlformats.org/spreadsheetml/2006/main" count="231" uniqueCount="71">
  <si>
    <t>Zhotoviteľ:</t>
  </si>
  <si>
    <t>VYHODNOTENIE SKÚŠKY PRESIOMETROM                                                    TYPU MENARD - fy APAGEO</t>
  </si>
  <si>
    <r>
      <t xml:space="preserve">                     </t>
    </r>
    <r>
      <rPr>
        <sz val="10"/>
        <rFont val="Arial"/>
        <family val="2"/>
        <charset val="238"/>
      </rPr>
      <t xml:space="preserve">                 </t>
    </r>
  </si>
  <si>
    <t>Hĺbka skúšky</t>
  </si>
  <si>
    <t>m</t>
  </si>
  <si>
    <t>hĺbka [ m ]:</t>
  </si>
  <si>
    <t>HPV</t>
  </si>
  <si>
    <t>Hornina:</t>
  </si>
  <si>
    <t>Typ sondy:</t>
  </si>
  <si>
    <r>
      <t xml:space="preserve">NX  ( </t>
    </r>
    <r>
      <rPr>
        <sz val="16"/>
        <rFont val="Symbol"/>
        <family val="1"/>
        <charset val="2"/>
      </rPr>
      <t xml:space="preserve">f </t>
    </r>
    <r>
      <rPr>
        <sz val="16"/>
        <rFont val="Arial CE"/>
        <charset val="238"/>
      </rPr>
      <t xml:space="preserve"> 74 mm )</t>
    </r>
  </si>
  <si>
    <r>
      <t xml:space="preserve">Poissonovo  číslo  </t>
    </r>
    <r>
      <rPr>
        <sz val="16"/>
        <rFont val="Symbol"/>
        <family val="1"/>
        <charset val="2"/>
      </rPr>
      <t xml:space="preserve">n  </t>
    </r>
    <r>
      <rPr>
        <sz val="16"/>
        <rFont val="Arial CE"/>
        <charset val="238"/>
      </rPr>
      <t xml:space="preserve">= </t>
    </r>
  </si>
  <si>
    <t>hustota vody vo vrte</t>
  </si>
  <si>
    <t>g/cm3</t>
  </si>
  <si>
    <t>Povlak sondy:</t>
  </si>
  <si>
    <r>
      <t xml:space="preserve">HPV </t>
    </r>
    <r>
      <rPr>
        <sz val="12"/>
        <rFont val="Arial CE"/>
        <charset val="238"/>
      </rPr>
      <t>[ m ]</t>
    </r>
    <r>
      <rPr>
        <sz val="16"/>
        <rFont val="Arial CE"/>
        <charset val="238"/>
      </rPr>
      <t xml:space="preserve"> :</t>
    </r>
  </si>
  <si>
    <t>Výsledky:</t>
  </si>
  <si>
    <t>Poissonovo číslo</t>
  </si>
  <si>
    <t>Presiometrický modul</t>
  </si>
  <si>
    <t>Koeficient sondy</t>
  </si>
  <si>
    <t>Limitný tlak</t>
  </si>
  <si>
    <r>
      <t>E</t>
    </r>
    <r>
      <rPr>
        <b/>
        <vertAlign val="subscript"/>
        <sz val="16"/>
        <rFont val="Arial CE"/>
        <charset val="238"/>
      </rPr>
      <t>p</t>
    </r>
    <r>
      <rPr>
        <b/>
        <sz val="16"/>
        <rFont val="Arial CE"/>
        <charset val="238"/>
      </rPr>
      <t xml:space="preserve"> </t>
    </r>
    <r>
      <rPr>
        <b/>
        <sz val="12"/>
        <rFont val="Arial CE"/>
        <charset val="238"/>
      </rPr>
      <t>[MPa]</t>
    </r>
    <r>
      <rPr>
        <b/>
        <sz val="16"/>
        <rFont val="Arial CE"/>
        <charset val="238"/>
      </rPr>
      <t xml:space="preserve"> =</t>
    </r>
  </si>
  <si>
    <r>
      <t xml:space="preserve">K </t>
    </r>
    <r>
      <rPr>
        <b/>
        <sz val="12"/>
        <rFont val="Arial CE"/>
        <charset val="238"/>
      </rPr>
      <t>[cm</t>
    </r>
    <r>
      <rPr>
        <b/>
        <vertAlign val="superscript"/>
        <sz val="12"/>
        <rFont val="Arial CE"/>
        <charset val="238"/>
      </rPr>
      <t>3</t>
    </r>
    <r>
      <rPr>
        <b/>
        <sz val="12"/>
        <rFont val="Arial CE"/>
        <charset val="238"/>
      </rPr>
      <t>]</t>
    </r>
    <r>
      <rPr>
        <b/>
        <sz val="16"/>
        <rFont val="Arial CE"/>
        <charset val="238"/>
      </rPr>
      <t xml:space="preserve"> =</t>
    </r>
  </si>
  <si>
    <r>
      <t>p</t>
    </r>
    <r>
      <rPr>
        <b/>
        <vertAlign val="subscript"/>
        <sz val="16"/>
        <rFont val="Arial CE"/>
        <charset val="238"/>
      </rPr>
      <t xml:space="preserve">lim </t>
    </r>
    <r>
      <rPr>
        <b/>
        <sz val="12"/>
        <rFont val="Arial CE"/>
        <charset val="238"/>
      </rPr>
      <t>[MPa]</t>
    </r>
    <r>
      <rPr>
        <b/>
        <sz val="16"/>
        <rFont val="Arial CE"/>
        <charset val="238"/>
      </rPr>
      <t xml:space="preserve"> =</t>
    </r>
  </si>
  <si>
    <r>
      <t>E</t>
    </r>
    <r>
      <rPr>
        <b/>
        <vertAlign val="subscript"/>
        <sz val="16"/>
        <rFont val="Arial CE"/>
        <charset val="238"/>
      </rPr>
      <t>p</t>
    </r>
    <r>
      <rPr>
        <b/>
        <sz val="16"/>
        <rFont val="Arial CE"/>
        <charset val="238"/>
      </rPr>
      <t xml:space="preserve"> / p</t>
    </r>
    <r>
      <rPr>
        <b/>
        <vertAlign val="subscript"/>
        <sz val="16"/>
        <rFont val="Arial CE"/>
        <charset val="238"/>
      </rPr>
      <t>lim</t>
    </r>
    <r>
      <rPr>
        <b/>
        <sz val="16"/>
        <rFont val="Arial CE"/>
        <charset val="238"/>
      </rPr>
      <t xml:space="preserve"> =</t>
    </r>
  </si>
  <si>
    <t>Poč. pružnoplastická fáza</t>
  </si>
  <si>
    <t>Medza dotvarovania</t>
  </si>
  <si>
    <r>
      <t>p</t>
    </r>
    <r>
      <rPr>
        <b/>
        <vertAlign val="subscript"/>
        <sz val="16"/>
        <rFont val="Arial CE"/>
        <charset val="238"/>
      </rPr>
      <t xml:space="preserve">o </t>
    </r>
    <r>
      <rPr>
        <b/>
        <sz val="12"/>
        <rFont val="Arial CE"/>
        <charset val="238"/>
      </rPr>
      <t>[MPa]</t>
    </r>
    <r>
      <rPr>
        <b/>
        <sz val="16"/>
        <rFont val="Arial CE"/>
        <charset val="238"/>
      </rPr>
      <t xml:space="preserve"> =</t>
    </r>
  </si>
  <si>
    <r>
      <t>p</t>
    </r>
    <r>
      <rPr>
        <b/>
        <vertAlign val="subscript"/>
        <sz val="16"/>
        <rFont val="Arial CE"/>
        <charset val="238"/>
      </rPr>
      <t xml:space="preserve">f </t>
    </r>
    <r>
      <rPr>
        <b/>
        <sz val="12"/>
        <rFont val="Arial CE"/>
        <charset val="238"/>
      </rPr>
      <t>[MPa]</t>
    </r>
    <r>
      <rPr>
        <b/>
        <sz val="16"/>
        <rFont val="Arial CE"/>
        <charset val="238"/>
      </rPr>
      <t xml:space="preserve"> =</t>
    </r>
  </si>
  <si>
    <r>
      <t>p</t>
    </r>
    <r>
      <rPr>
        <b/>
        <vertAlign val="subscript"/>
        <sz val="16"/>
        <rFont val="Arial CE"/>
        <charset val="238"/>
      </rPr>
      <t>lim</t>
    </r>
    <r>
      <rPr>
        <b/>
        <sz val="16"/>
        <rFont val="Arial CE"/>
        <charset val="238"/>
      </rPr>
      <t xml:space="preserve"> / p</t>
    </r>
    <r>
      <rPr>
        <b/>
        <vertAlign val="subscript"/>
        <sz val="16"/>
        <rFont val="Arial CE"/>
        <charset val="238"/>
      </rPr>
      <t xml:space="preserve">f </t>
    </r>
    <r>
      <rPr>
        <b/>
        <sz val="16"/>
        <rFont val="Arial CE"/>
        <charset val="238"/>
      </rPr>
      <t>=</t>
    </r>
  </si>
  <si>
    <t>Tlak [MPa]</t>
  </si>
  <si>
    <r>
      <t>Objem [cm</t>
    </r>
    <r>
      <rPr>
        <vertAlign val="superscript"/>
        <sz val="14"/>
        <rFont val="Arial CE"/>
        <charset val="238"/>
      </rPr>
      <t>3</t>
    </r>
    <r>
      <rPr>
        <sz val="14"/>
        <rFont val="Arial CE"/>
        <charset val="238"/>
      </rPr>
      <t>]</t>
    </r>
  </si>
  <si>
    <t>Diferencie</t>
  </si>
  <si>
    <t>p</t>
  </si>
  <si>
    <r>
      <t>p</t>
    </r>
    <r>
      <rPr>
        <b/>
        <vertAlign val="subscript"/>
        <sz val="14"/>
        <rFont val="Arial CE"/>
        <family val="2"/>
        <charset val="238"/>
      </rPr>
      <t>upr</t>
    </r>
  </si>
  <si>
    <r>
      <t>V</t>
    </r>
    <r>
      <rPr>
        <b/>
        <vertAlign val="subscript"/>
        <sz val="14"/>
        <rFont val="Arial CE"/>
        <family val="2"/>
        <charset val="238"/>
      </rPr>
      <t>15</t>
    </r>
  </si>
  <si>
    <r>
      <t>V</t>
    </r>
    <r>
      <rPr>
        <b/>
        <vertAlign val="subscript"/>
        <sz val="14"/>
        <rFont val="Arial CE"/>
        <family val="2"/>
        <charset val="238"/>
      </rPr>
      <t>30</t>
    </r>
  </si>
  <si>
    <r>
      <t>V</t>
    </r>
    <r>
      <rPr>
        <b/>
        <vertAlign val="subscript"/>
        <sz val="14"/>
        <rFont val="Arial CE"/>
        <family val="2"/>
        <charset val="238"/>
      </rPr>
      <t>60</t>
    </r>
  </si>
  <si>
    <r>
      <t xml:space="preserve">D </t>
    </r>
    <r>
      <rPr>
        <b/>
        <i/>
        <sz val="14"/>
        <rFont val="Arial CE"/>
        <family val="2"/>
        <charset val="238"/>
      </rPr>
      <t>V</t>
    </r>
    <r>
      <rPr>
        <b/>
        <vertAlign val="subscript"/>
        <sz val="14"/>
        <rFont val="Arial CE"/>
        <family val="2"/>
        <charset val="238"/>
      </rPr>
      <t>60</t>
    </r>
  </si>
  <si>
    <r>
      <t>V</t>
    </r>
    <r>
      <rPr>
        <b/>
        <vertAlign val="subscript"/>
        <sz val="14"/>
        <rFont val="Arial CE"/>
        <family val="2"/>
        <charset val="238"/>
      </rPr>
      <t xml:space="preserve">60 </t>
    </r>
    <r>
      <rPr>
        <b/>
        <sz val="14"/>
        <rFont val="Arial CE"/>
        <family val="2"/>
        <charset val="238"/>
      </rPr>
      <t xml:space="preserve">- </t>
    </r>
    <r>
      <rPr>
        <b/>
        <i/>
        <sz val="14"/>
        <rFont val="Arial CE"/>
        <family val="2"/>
        <charset val="238"/>
      </rPr>
      <t>V</t>
    </r>
    <r>
      <rPr>
        <b/>
        <vertAlign val="subscript"/>
        <sz val="14"/>
        <rFont val="Arial CE"/>
        <family val="2"/>
        <charset val="238"/>
      </rPr>
      <t>30</t>
    </r>
  </si>
  <si>
    <r>
      <t>Stanovenie P</t>
    </r>
    <r>
      <rPr>
        <b/>
        <u/>
        <sz val="10"/>
        <rFont val="Times New Roman CE"/>
        <family val="1"/>
        <charset val="238"/>
      </rPr>
      <t>l</t>
    </r>
    <r>
      <rPr>
        <b/>
        <u/>
        <sz val="12"/>
        <rFont val="Arial CE"/>
        <family val="2"/>
        <charset val="238"/>
      </rPr>
      <t xml:space="preserve"> extrapolačnou metódou 1 / V</t>
    </r>
  </si>
  <si>
    <t xml:space="preserve">Názov úlohy: </t>
  </si>
  <si>
    <t xml:space="preserve">Číslo úlohy: </t>
  </si>
  <si>
    <t>Meral:</t>
  </si>
  <si>
    <t>Dátum skúšky:</t>
  </si>
  <si>
    <t>Vyhodnotil:</t>
  </si>
  <si>
    <t>Číslo protokolu:</t>
  </si>
  <si>
    <r>
      <t>Objem [cm</t>
    </r>
    <r>
      <rPr>
        <vertAlign val="superscript"/>
        <sz val="9"/>
        <rFont val="Arial CE"/>
        <charset val="238"/>
      </rPr>
      <t>3</t>
    </r>
    <r>
      <rPr>
        <sz val="9"/>
        <rFont val="Arial CE"/>
        <charset val="238"/>
      </rPr>
      <t xml:space="preserve">] </t>
    </r>
  </si>
  <si>
    <t>tlak uprav.</t>
  </si>
  <si>
    <t>vplyv vody</t>
  </si>
  <si>
    <t>odpor sondy</t>
  </si>
  <si>
    <t>V 15"</t>
  </si>
  <si>
    <t>V 30"</t>
  </si>
  <si>
    <t>V 60"</t>
  </si>
  <si>
    <t>p [MPa]</t>
  </si>
  <si>
    <t>Hladina podzemnej vody [ m ]:</t>
  </si>
  <si>
    <r>
      <t>Objem [cm</t>
    </r>
    <r>
      <rPr>
        <vertAlign val="superscript"/>
        <sz val="9"/>
        <rFont val="Arial CE"/>
        <charset val="238"/>
      </rPr>
      <t>3</t>
    </r>
    <r>
      <rPr>
        <sz val="9"/>
        <rFont val="Arial CE"/>
        <charset val="238"/>
      </rPr>
      <t>]</t>
    </r>
  </si>
  <si>
    <r>
      <t>Obj. tiaž vody vo vrte [ g/cm</t>
    </r>
    <r>
      <rPr>
        <vertAlign val="superscript"/>
        <sz val="11"/>
        <rFont val="Arial CE"/>
        <charset val="238"/>
      </rPr>
      <t>3</t>
    </r>
    <r>
      <rPr>
        <sz val="11"/>
        <rFont val="Arial CE"/>
        <family val="2"/>
        <charset val="238"/>
      </rPr>
      <t>]:</t>
    </r>
  </si>
  <si>
    <t xml:space="preserve">    1 / V</t>
  </si>
  <si>
    <r>
      <t xml:space="preserve">G E O F O S,  s.r.o.     </t>
    </r>
    <r>
      <rPr>
        <b/>
        <sz val="11"/>
        <rFont val="Arial"/>
        <family val="2"/>
        <charset val="238"/>
      </rPr>
      <t xml:space="preserve">                                                                                                    </t>
    </r>
    <r>
      <rPr>
        <sz val="9"/>
        <rFont val="Arial"/>
        <family val="2"/>
        <charset val="238"/>
      </rPr>
      <t xml:space="preserve">Veľký Diel 3323, 010 08 Žilina                                                                                                    </t>
    </r>
  </si>
  <si>
    <t>Kontroloval:</t>
  </si>
  <si>
    <t>gumotextil</t>
  </si>
  <si>
    <t>Ing. J. Majerčák</t>
  </si>
  <si>
    <t>VP-19</t>
  </si>
  <si>
    <t>Slienitý vápenec (R2)</t>
  </si>
  <si>
    <t>R. Kováč, Ing. J. Majerčák</t>
  </si>
  <si>
    <t>731-1/ 2013</t>
  </si>
  <si>
    <t>Diaľničný privádzač Lietavská Lúčka - Žilina</t>
  </si>
  <si>
    <t>(interval 0,59 - 2,18 MPa)</t>
  </si>
  <si>
    <t xml:space="preserve">Slienitý vápenec (R2) s polohami ílovca </t>
  </si>
  <si>
    <t>(interval 0,40 - 2,34 MPa)</t>
  </si>
  <si>
    <t>(interval 0,24 - 2,18 MPa)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</si>
</sst>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0"/>
  </numFmts>
  <fonts count="63" x14ac:knownFonts="1"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8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b/>
      <sz val="26"/>
      <name val="Arial"/>
      <family val="2"/>
      <charset val="238"/>
    </font>
    <font>
      <b/>
      <sz val="16"/>
      <name val="Arial"/>
      <family val="2"/>
      <charset val="238"/>
    </font>
    <font>
      <b/>
      <sz val="16"/>
      <name val="Arial CE"/>
      <charset val="238"/>
    </font>
    <font>
      <sz val="16"/>
      <name val="Arial CE"/>
      <charset val="238"/>
    </font>
    <font>
      <sz val="16"/>
      <name val="Symbol"/>
      <family val="1"/>
      <charset val="2"/>
    </font>
    <font>
      <sz val="16"/>
      <name val="Arial"/>
      <family val="2"/>
      <charset val="238"/>
    </font>
    <font>
      <sz val="12"/>
      <name val="Arial CE"/>
      <charset val="238"/>
    </font>
    <font>
      <b/>
      <u/>
      <sz val="24"/>
      <name val="Arial CE"/>
      <charset val="238"/>
    </font>
    <font>
      <b/>
      <sz val="16"/>
      <color indexed="13"/>
      <name val="Arial CE"/>
      <charset val="238"/>
    </font>
    <font>
      <b/>
      <u/>
      <sz val="12"/>
      <name val="Arial CE"/>
      <charset val="238"/>
    </font>
    <font>
      <b/>
      <sz val="10"/>
      <name val="Arial CE"/>
      <family val="2"/>
      <charset val="238"/>
    </font>
    <font>
      <b/>
      <sz val="14"/>
      <name val="Arial CE"/>
      <charset val="238"/>
    </font>
    <font>
      <sz val="11"/>
      <name val="Arial CE"/>
      <charset val="238"/>
    </font>
    <font>
      <b/>
      <vertAlign val="subscript"/>
      <sz val="16"/>
      <name val="Arial CE"/>
      <charset val="238"/>
    </font>
    <font>
      <b/>
      <sz val="12"/>
      <name val="Arial CE"/>
      <charset val="238"/>
    </font>
    <font>
      <b/>
      <vertAlign val="superscript"/>
      <sz val="12"/>
      <name val="Arial CE"/>
      <charset val="238"/>
    </font>
    <font>
      <sz val="14"/>
      <name val="Arial CE"/>
      <charset val="238"/>
    </font>
    <font>
      <b/>
      <u/>
      <sz val="16"/>
      <name val="Arial CE"/>
      <charset val="238"/>
    </font>
    <font>
      <b/>
      <sz val="16"/>
      <color indexed="10"/>
      <name val="Arial CE"/>
      <charset val="238"/>
    </font>
    <font>
      <b/>
      <sz val="9"/>
      <color indexed="10"/>
      <name val="Arial CE"/>
      <charset val="238"/>
    </font>
    <font>
      <b/>
      <sz val="9"/>
      <name val="Arial CE"/>
      <charset val="238"/>
    </font>
    <font>
      <b/>
      <sz val="13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vertAlign val="superscript"/>
      <sz val="14"/>
      <name val="Arial CE"/>
      <charset val="238"/>
    </font>
    <font>
      <b/>
      <i/>
      <sz val="14"/>
      <name val="Arial CE"/>
      <family val="2"/>
      <charset val="238"/>
    </font>
    <font>
      <b/>
      <vertAlign val="subscript"/>
      <sz val="14"/>
      <name val="Arial CE"/>
      <family val="2"/>
      <charset val="238"/>
    </font>
    <font>
      <b/>
      <sz val="14"/>
      <name val="Symbol"/>
      <family val="1"/>
      <charset val="2"/>
    </font>
    <font>
      <sz val="9"/>
      <name val="Arial CE"/>
      <charset val="238"/>
    </font>
    <font>
      <sz val="14"/>
      <name val="Arial CE"/>
      <family val="2"/>
      <charset val="238"/>
    </font>
    <font>
      <b/>
      <u/>
      <sz val="14"/>
      <name val="Arial CE"/>
      <charset val="238"/>
    </font>
    <font>
      <sz val="10"/>
      <name val="Arial CE"/>
      <family val="2"/>
      <charset val="238"/>
    </font>
    <font>
      <b/>
      <u/>
      <sz val="10"/>
      <name val="Times New Roman CE"/>
      <family val="1"/>
      <charset val="238"/>
    </font>
    <font>
      <b/>
      <i/>
      <sz val="14"/>
      <name val="Arial CE"/>
      <charset val="238"/>
    </font>
    <font>
      <b/>
      <sz val="14"/>
      <name val="Arial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vertAlign val="superscript"/>
      <sz val="9"/>
      <name val="Arial CE"/>
      <charset val="238"/>
    </font>
    <font>
      <b/>
      <sz val="9"/>
      <name val="Arial CE"/>
      <family val="2"/>
      <charset val="238"/>
    </font>
    <font>
      <vertAlign val="superscript"/>
      <sz val="11"/>
      <name val="Arial CE"/>
      <charset val="238"/>
    </font>
    <font>
      <b/>
      <sz val="16"/>
      <color indexed="13"/>
      <name val="Arial CE"/>
      <charset val="238"/>
    </font>
    <font>
      <sz val="10"/>
      <color indexed="10"/>
      <name val="Arial CE"/>
      <charset val="238"/>
    </font>
    <font>
      <sz val="10"/>
      <color indexed="10"/>
      <name val="Arial CE"/>
      <family val="2"/>
      <charset val="238"/>
    </font>
    <font>
      <sz val="10"/>
      <color indexed="36"/>
      <name val="Arial CE"/>
      <family val="2"/>
      <charset val="238"/>
    </font>
    <font>
      <sz val="10"/>
      <color indexed="13"/>
      <name val="Arial CE"/>
      <family val="2"/>
      <charset val="238"/>
    </font>
    <font>
      <sz val="10"/>
      <color indexed="13"/>
      <name val="Arial CE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color rgb="FFFF0000"/>
      <name val="Arial CE"/>
      <charset val="238"/>
    </font>
    <font>
      <sz val="16"/>
      <color theme="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9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211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/>
    <xf numFmtId="0" fontId="7" fillId="0" borderId="0" xfId="1" applyFont="1" applyFill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0" fillId="0" borderId="0" xfId="1" applyFont="1" applyFill="1" applyBorder="1" applyAlignment="1">
      <alignment vertical="center"/>
    </xf>
    <xf numFmtId="0" fontId="6" fillId="0" borderId="0" xfId="1" applyFont="1" applyFill="1" applyBorder="1"/>
    <xf numFmtId="0" fontId="0" fillId="0" borderId="1" xfId="0" applyBorder="1"/>
    <xf numFmtId="0" fontId="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1" applyFont="1"/>
    <xf numFmtId="0" fontId="6" fillId="0" borderId="0" xfId="1"/>
    <xf numFmtId="164" fontId="6" fillId="2" borderId="0" xfId="1" applyNumberFormat="1" applyFill="1"/>
    <xf numFmtId="0" fontId="12" fillId="0" borderId="4" xfId="0" applyFont="1" applyBorder="1" applyAlignment="1"/>
    <xf numFmtId="2" fontId="12" fillId="0" borderId="0" xfId="0" applyNumberFormat="1" applyFont="1" applyBorder="1" applyAlignment="1"/>
    <xf numFmtId="2" fontId="12" fillId="0" borderId="3" xfId="0" applyNumberFormat="1" applyFont="1" applyBorder="1" applyAlignment="1"/>
    <xf numFmtId="0" fontId="6" fillId="0" borderId="4" xfId="1" applyBorder="1"/>
    <xf numFmtId="0" fontId="6" fillId="0" borderId="0" xfId="1" applyFill="1" applyBorder="1"/>
    <xf numFmtId="0" fontId="6" fillId="0" borderId="3" xfId="1" applyBorder="1"/>
    <xf numFmtId="164" fontId="6" fillId="0" borderId="0" xfId="1" applyNumberFormat="1"/>
    <xf numFmtId="0" fontId="13" fillId="0" borderId="0" xfId="1" applyFont="1" applyFill="1" applyBorder="1"/>
    <xf numFmtId="0" fontId="14" fillId="0" borderId="0" xfId="1" applyFont="1" applyFill="1" applyBorder="1" applyAlignment="1">
      <alignment vertical="center"/>
    </xf>
    <xf numFmtId="0" fontId="14" fillId="0" borderId="0" xfId="1" applyFont="1" applyFill="1" applyBorder="1" applyProtection="1"/>
    <xf numFmtId="0" fontId="14" fillId="0" borderId="0" xfId="1" applyFont="1" applyFill="1" applyBorder="1"/>
    <xf numFmtId="2" fontId="13" fillId="0" borderId="0" xfId="1" applyNumberFormat="1" applyFont="1" applyFill="1" applyBorder="1" applyAlignment="1"/>
    <xf numFmtId="0" fontId="14" fillId="0" borderId="0" xfId="1" applyFont="1" applyFill="1" applyBorder="1" applyAlignment="1">
      <alignment horizontal="left"/>
    </xf>
    <xf numFmtId="2" fontId="14" fillId="0" borderId="0" xfId="1" applyNumberFormat="1" applyFont="1" applyFill="1" applyBorder="1" applyAlignment="1">
      <alignment horizontal="left"/>
    </xf>
    <xf numFmtId="0" fontId="16" fillId="0" borderId="0" xfId="1" applyFont="1" applyFill="1" applyBorder="1" applyAlignment="1"/>
    <xf numFmtId="0" fontId="17" fillId="0" borderId="0" xfId="1" applyFont="1" applyBorder="1"/>
    <xf numFmtId="0" fontId="6" fillId="0" borderId="0" xfId="1" applyBorder="1"/>
    <xf numFmtId="0" fontId="18" fillId="0" borderId="0" xfId="1" applyFont="1" applyBorder="1" applyAlignment="1"/>
    <xf numFmtId="2" fontId="19" fillId="2" borderId="0" xfId="1" applyNumberFormat="1" applyFont="1" applyFill="1"/>
    <xf numFmtId="0" fontId="20" fillId="0" borderId="0" xfId="1" applyFont="1" applyBorder="1"/>
    <xf numFmtId="0" fontId="21" fillId="0" borderId="0" xfId="1" applyFont="1" applyBorder="1" applyAlignment="1">
      <alignment horizontal="left" vertical="center" indent="1"/>
    </xf>
    <xf numFmtId="0" fontId="14" fillId="0" borderId="0" xfId="1" applyFont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0" fontId="22" fillId="0" borderId="3" xfId="0" applyFont="1" applyBorder="1" applyAlignment="1">
      <alignment vertical="center" wrapText="1"/>
    </xf>
    <xf numFmtId="0" fontId="23" fillId="0" borderId="4" xfId="1" applyFont="1" applyBorder="1"/>
    <xf numFmtId="2" fontId="13" fillId="0" borderId="0" xfId="1" applyNumberFormat="1" applyFont="1" applyFill="1" applyBorder="1" applyAlignment="1">
      <alignment horizontal="left" vertical="center"/>
    </xf>
    <xf numFmtId="0" fontId="28" fillId="0" borderId="0" xfId="1" applyFont="1" applyFill="1" applyBorder="1" applyAlignment="1">
      <alignment vertical="center"/>
    </xf>
    <xf numFmtId="2" fontId="29" fillId="0" borderId="0" xfId="1" applyNumberFormat="1" applyFont="1" applyFill="1" applyBorder="1" applyAlignment="1"/>
    <xf numFmtId="2" fontId="30" fillId="0" borderId="3" xfId="1" applyNumberFormat="1" applyFont="1" applyFill="1" applyBorder="1" applyAlignment="1"/>
    <xf numFmtId="2" fontId="31" fillId="0" borderId="3" xfId="1" applyNumberFormat="1" applyFont="1" applyFill="1" applyBorder="1" applyAlignment="1"/>
    <xf numFmtId="2" fontId="13" fillId="0" borderId="0" xfId="1" applyNumberFormat="1" applyFont="1" applyFill="1" applyBorder="1" applyAlignment="1">
      <alignment horizontal="center" vertical="center"/>
    </xf>
    <xf numFmtId="2" fontId="25" fillId="0" borderId="0" xfId="1" applyNumberFormat="1" applyFont="1" applyFill="1" applyBorder="1" applyAlignment="1"/>
    <xf numFmtId="2" fontId="31" fillId="0" borderId="0" xfId="1" applyNumberFormat="1" applyFont="1" applyFill="1" applyBorder="1" applyAlignment="1"/>
    <xf numFmtId="0" fontId="4" fillId="0" borderId="0" xfId="1" applyFont="1" applyBorder="1" applyAlignment="1"/>
    <xf numFmtId="0" fontId="4" fillId="0" borderId="3" xfId="1" applyFont="1" applyBorder="1" applyAlignment="1"/>
    <xf numFmtId="0" fontId="6" fillId="0" borderId="0" xfId="1" applyBorder="1" applyAlignment="1">
      <alignment horizontal="center"/>
    </xf>
    <xf numFmtId="0" fontId="32" fillId="0" borderId="0" xfId="1" applyFont="1" applyBorder="1" applyAlignment="1">
      <alignment shrinkToFit="1"/>
    </xf>
    <xf numFmtId="0" fontId="33" fillId="0" borderId="0" xfId="1" applyFont="1"/>
    <xf numFmtId="0" fontId="34" fillId="0" borderId="0" xfId="1" applyFont="1" applyBorder="1" applyAlignment="1">
      <alignment shrinkToFit="1"/>
    </xf>
    <xf numFmtId="0" fontId="32" fillId="0" borderId="0" xfId="1" applyFont="1" applyBorder="1" applyAlignment="1"/>
    <xf numFmtId="164" fontId="32" fillId="0" borderId="0" xfId="1" applyNumberFormat="1" applyFont="1" applyBorder="1" applyAlignment="1"/>
    <xf numFmtId="0" fontId="35" fillId="0" borderId="0" xfId="1" applyFont="1" applyBorder="1"/>
    <xf numFmtId="2" fontId="36" fillId="0" borderId="0" xfId="1" applyNumberFormat="1" applyFont="1" applyBorder="1"/>
    <xf numFmtId="0" fontId="36" fillId="0" borderId="0" xfId="1" applyFont="1" applyBorder="1"/>
    <xf numFmtId="0" fontId="6" fillId="0" borderId="0" xfId="1" applyBorder="1" applyAlignment="1">
      <alignment vertical="center"/>
    </xf>
    <xf numFmtId="2" fontId="25" fillId="0" borderId="0" xfId="1" applyNumberFormat="1" applyFont="1" applyBorder="1"/>
    <xf numFmtId="0" fontId="35" fillId="0" borderId="0" xfId="1" applyFont="1" applyBorder="1" applyAlignment="1">
      <alignment vertical="center"/>
    </xf>
    <xf numFmtId="2" fontId="36" fillId="0" borderId="0" xfId="1" applyNumberFormat="1" applyFont="1" applyBorder="1" applyAlignment="1">
      <alignment vertical="center"/>
    </xf>
    <xf numFmtId="0" fontId="38" fillId="0" borderId="5" xfId="1" applyFont="1" applyBorder="1" applyAlignment="1">
      <alignment horizontal="center" vertical="center"/>
    </xf>
    <xf numFmtId="0" fontId="38" fillId="0" borderId="6" xfId="1" applyFont="1" applyBorder="1" applyAlignment="1">
      <alignment horizontal="center" vertical="center"/>
    </xf>
    <xf numFmtId="0" fontId="38" fillId="0" borderId="7" xfId="1" applyFont="1" applyBorder="1" applyAlignment="1">
      <alignment horizontal="center" vertical="center"/>
    </xf>
    <xf numFmtId="0" fontId="38" fillId="0" borderId="8" xfId="1" applyFont="1" applyBorder="1" applyAlignment="1">
      <alignment horizontal="center" vertical="center"/>
    </xf>
    <xf numFmtId="0" fontId="40" fillId="0" borderId="5" xfId="1" applyFont="1" applyBorder="1" applyAlignment="1">
      <alignment horizontal="center" vertical="center"/>
    </xf>
    <xf numFmtId="0" fontId="41" fillId="0" borderId="0" xfId="1" applyFont="1" applyBorder="1" applyAlignment="1"/>
    <xf numFmtId="2" fontId="42" fillId="0" borderId="9" xfId="1" applyNumberFormat="1" applyFont="1" applyFill="1" applyBorder="1" applyAlignment="1">
      <alignment horizontal="center" vertical="center"/>
    </xf>
    <xf numFmtId="2" fontId="27" fillId="0" borderId="10" xfId="1" applyNumberFormat="1" applyFont="1" applyFill="1" applyBorder="1" applyAlignment="1">
      <alignment horizontal="center" vertical="center"/>
    </xf>
    <xf numFmtId="0" fontId="27" fillId="0" borderId="9" xfId="1" applyFont="1" applyFill="1" applyBorder="1" applyAlignment="1">
      <alignment horizontal="center" vertical="center"/>
    </xf>
    <xf numFmtId="0" fontId="27" fillId="0" borderId="11" xfId="1" applyFont="1" applyFill="1" applyBorder="1" applyAlignment="1">
      <alignment horizontal="center" vertical="center"/>
    </xf>
    <xf numFmtId="0" fontId="27" fillId="0" borderId="12" xfId="1" applyFont="1" applyFill="1" applyBorder="1" applyAlignment="1">
      <alignment horizontal="center" vertical="center"/>
    </xf>
    <xf numFmtId="0" fontId="42" fillId="0" borderId="13" xfId="1" applyFont="1" applyBorder="1" applyAlignment="1">
      <alignment horizontal="center" vertical="center"/>
    </xf>
    <xf numFmtId="0" fontId="42" fillId="0" borderId="14" xfId="1" applyFont="1" applyBorder="1" applyAlignment="1">
      <alignment horizontal="center" vertical="center"/>
    </xf>
    <xf numFmtId="0" fontId="35" fillId="0" borderId="0" xfId="1" applyFont="1" applyFill="1" applyBorder="1"/>
    <xf numFmtId="0" fontId="44" fillId="0" borderId="0" xfId="1" applyFont="1" applyFill="1" applyBorder="1" applyAlignment="1">
      <alignment vertical="center"/>
    </xf>
    <xf numFmtId="0" fontId="44" fillId="0" borderId="3" xfId="1" applyFont="1" applyFill="1" applyBorder="1" applyAlignment="1">
      <alignment vertical="center"/>
    </xf>
    <xf numFmtId="0" fontId="33" fillId="0" borderId="4" xfId="1" applyFont="1" applyBorder="1"/>
    <xf numFmtId="0" fontId="22" fillId="0" borderId="15" xfId="1" applyFont="1" applyFill="1" applyBorder="1" applyAlignment="1">
      <alignment vertical="center"/>
    </xf>
    <xf numFmtId="0" fontId="22" fillId="0" borderId="16" xfId="1" applyFont="1" applyFill="1" applyBorder="1" applyAlignment="1">
      <alignment vertical="center"/>
    </xf>
    <xf numFmtId="0" fontId="47" fillId="0" borderId="16" xfId="0" applyFont="1" applyBorder="1"/>
    <xf numFmtId="0" fontId="1" fillId="0" borderId="0" xfId="0" applyFont="1"/>
    <xf numFmtId="0" fontId="23" fillId="0" borderId="0" xfId="1" applyFont="1"/>
    <xf numFmtId="0" fontId="22" fillId="0" borderId="15" xfId="1" applyFont="1" applyFill="1" applyBorder="1" applyAlignment="1">
      <alignment horizontal="left" vertical="center"/>
    </xf>
    <xf numFmtId="0" fontId="1" fillId="3" borderId="0" xfId="0" applyFont="1" applyFill="1"/>
    <xf numFmtId="0" fontId="44" fillId="0" borderId="0" xfId="1" applyFont="1" applyFill="1" applyBorder="1" applyAlignment="1"/>
    <xf numFmtId="0" fontId="48" fillId="0" borderId="0" xfId="1" applyFont="1" applyFill="1" applyBorder="1" applyAlignment="1"/>
    <xf numFmtId="0" fontId="48" fillId="0" borderId="0" xfId="1" applyFont="1" applyBorder="1" applyAlignment="1">
      <alignment horizontal="center"/>
    </xf>
    <xf numFmtId="49" fontId="23" fillId="0" borderId="0" xfId="1" applyNumberFormat="1" applyFont="1" applyBorder="1" applyAlignment="1">
      <alignment horizontal="center"/>
    </xf>
    <xf numFmtId="0" fontId="41" fillId="0" borderId="17" xfId="1" applyFont="1" applyBorder="1" applyAlignment="1">
      <alignment horizontal="center"/>
    </xf>
    <xf numFmtId="0" fontId="41" fillId="0" borderId="18" xfId="1" applyFont="1" applyBorder="1" applyAlignment="1">
      <alignment horizontal="center"/>
    </xf>
    <xf numFmtId="0" fontId="10" fillId="0" borderId="18" xfId="1" applyFont="1" applyBorder="1" applyAlignment="1">
      <alignment horizontal="center"/>
    </xf>
    <xf numFmtId="0" fontId="41" fillId="0" borderId="19" xfId="1" applyFont="1" applyBorder="1" applyAlignment="1">
      <alignment horizontal="center"/>
    </xf>
    <xf numFmtId="0" fontId="41" fillId="0" borderId="19" xfId="1" applyFont="1" applyFill="1" applyBorder="1" applyAlignment="1">
      <alignment horizontal="center"/>
    </xf>
    <xf numFmtId="0" fontId="51" fillId="0" borderId="20" xfId="1" applyFont="1" applyBorder="1" applyAlignment="1">
      <alignment horizontal="center"/>
    </xf>
    <xf numFmtId="164" fontId="51" fillId="0" borderId="21" xfId="1" applyNumberFormat="1" applyFont="1" applyBorder="1" applyAlignment="1">
      <alignment horizontal="center"/>
    </xf>
    <xf numFmtId="0" fontId="6" fillId="0" borderId="0" xfId="1" applyAlignment="1">
      <alignment horizontal="center" vertical="center"/>
    </xf>
    <xf numFmtId="0" fontId="48" fillId="0" borderId="0" xfId="1" applyFont="1" applyBorder="1" applyAlignment="1">
      <alignment horizontal="center" vertical="center"/>
    </xf>
    <xf numFmtId="49" fontId="23" fillId="0" borderId="0" xfId="1" applyNumberFormat="1" applyFont="1" applyBorder="1" applyAlignment="1">
      <alignment horizontal="center" vertical="center"/>
    </xf>
    <xf numFmtId="0" fontId="48" fillId="0" borderId="0" xfId="1" applyFont="1" applyBorder="1" applyAlignment="1">
      <alignment horizontal="left"/>
    </xf>
    <xf numFmtId="0" fontId="41" fillId="0" borderId="22" xfId="1" applyFont="1" applyBorder="1" applyAlignment="1">
      <alignment horizontal="center"/>
    </xf>
    <xf numFmtId="0" fontId="6" fillId="0" borderId="23" xfId="1" applyBorder="1" applyAlignment="1">
      <alignment horizontal="center"/>
    </xf>
    <xf numFmtId="0" fontId="6" fillId="0" borderId="24" xfId="1" applyBorder="1" applyAlignment="1">
      <alignment horizontal="center"/>
    </xf>
    <xf numFmtId="0" fontId="6" fillId="0" borderId="25" xfId="1" applyBorder="1"/>
    <xf numFmtId="166" fontId="6" fillId="0" borderId="26" xfId="1" applyNumberFormat="1" applyBorder="1" applyAlignment="1">
      <alignment horizontal="center"/>
    </xf>
    <xf numFmtId="166" fontId="6" fillId="0" borderId="27" xfId="1" applyNumberFormat="1" applyBorder="1" applyAlignment="1">
      <alignment horizontal="center"/>
    </xf>
    <xf numFmtId="166" fontId="6" fillId="0" borderId="25" xfId="1" applyNumberFormat="1" applyBorder="1" applyAlignment="1">
      <alignment horizontal="center"/>
    </xf>
    <xf numFmtId="0" fontId="46" fillId="0" borderId="16" xfId="1" applyFont="1" applyFill="1" applyBorder="1" applyAlignment="1">
      <alignment vertical="center"/>
    </xf>
    <xf numFmtId="0" fontId="0" fillId="0" borderId="4" xfId="0" applyBorder="1"/>
    <xf numFmtId="0" fontId="8" fillId="0" borderId="0" xfId="0" applyFont="1" applyBorder="1" applyAlignment="1">
      <alignment vertical="center" wrapText="1"/>
    </xf>
    <xf numFmtId="0" fontId="0" fillId="0" borderId="29" xfId="0" applyBorder="1"/>
    <xf numFmtId="0" fontId="9" fillId="0" borderId="30" xfId="0" applyFont="1" applyBorder="1" applyAlignment="1">
      <alignment vertical="center" wrapText="1"/>
    </xf>
    <xf numFmtId="2" fontId="44" fillId="0" borderId="31" xfId="1" applyNumberFormat="1" applyFont="1" applyFill="1" applyBorder="1" applyAlignment="1">
      <alignment horizontal="center"/>
    </xf>
    <xf numFmtId="0" fontId="44" fillId="0" borderId="31" xfId="1" applyFont="1" applyFill="1" applyBorder="1"/>
    <xf numFmtId="0" fontId="44" fillId="0" borderId="32" xfId="1" applyFont="1" applyBorder="1"/>
    <xf numFmtId="2" fontId="44" fillId="4" borderId="33" xfId="1" applyNumberFormat="1" applyFont="1" applyFill="1" applyBorder="1" applyAlignment="1">
      <alignment horizontal="center" vertical="center"/>
    </xf>
    <xf numFmtId="0" fontId="44" fillId="4" borderId="33" xfId="1" applyFont="1" applyFill="1" applyBorder="1" applyAlignment="1">
      <alignment horizontal="center" vertical="center"/>
    </xf>
    <xf numFmtId="2" fontId="21" fillId="0" borderId="34" xfId="1" applyNumberFormat="1" applyFont="1" applyBorder="1" applyAlignment="1">
      <alignment horizontal="center" vertical="center"/>
    </xf>
    <xf numFmtId="165" fontId="44" fillId="0" borderId="34" xfId="1" applyNumberFormat="1" applyFont="1" applyBorder="1" applyAlignment="1">
      <alignment horizontal="center" vertical="center"/>
    </xf>
    <xf numFmtId="0" fontId="54" fillId="0" borderId="0" xfId="1" applyFont="1"/>
    <xf numFmtId="165" fontId="6" fillId="0" borderId="35" xfId="1" applyNumberFormat="1" applyBorder="1" applyAlignment="1">
      <alignment horizontal="center" vertical="center" wrapText="1"/>
    </xf>
    <xf numFmtId="2" fontId="43" fillId="0" borderId="10" xfId="1" applyNumberFormat="1" applyFont="1" applyFill="1" applyBorder="1" applyAlignment="1">
      <alignment horizontal="center" vertical="center"/>
    </xf>
    <xf numFmtId="0" fontId="43" fillId="0" borderId="12" xfId="1" applyFont="1" applyFill="1" applyBorder="1" applyAlignment="1">
      <alignment horizontal="center" vertical="center"/>
    </xf>
    <xf numFmtId="2" fontId="55" fillId="4" borderId="33" xfId="1" applyNumberFormat="1" applyFont="1" applyFill="1" applyBorder="1" applyAlignment="1">
      <alignment horizontal="center" vertical="center"/>
    </xf>
    <xf numFmtId="0" fontId="55" fillId="4" borderId="33" xfId="1" applyFont="1" applyFill="1" applyBorder="1" applyAlignment="1">
      <alignment horizontal="center" vertical="center"/>
    </xf>
    <xf numFmtId="2" fontId="55" fillId="4" borderId="36" xfId="1" applyNumberFormat="1" applyFont="1" applyFill="1" applyBorder="1" applyAlignment="1">
      <alignment horizontal="center" vertical="center"/>
    </xf>
    <xf numFmtId="0" fontId="55" fillId="4" borderId="36" xfId="1" applyFont="1" applyFill="1" applyBorder="1" applyAlignment="1">
      <alignment horizontal="center" vertical="center"/>
    </xf>
    <xf numFmtId="2" fontId="56" fillId="3" borderId="37" xfId="1" applyNumberFormat="1" applyFont="1" applyFill="1" applyBorder="1" applyAlignment="1">
      <alignment horizontal="center"/>
    </xf>
    <xf numFmtId="0" fontId="56" fillId="3" borderId="38" xfId="1" applyFont="1" applyFill="1" applyBorder="1" applyAlignment="1">
      <alignment horizontal="center"/>
    </xf>
    <xf numFmtId="0" fontId="56" fillId="3" borderId="24" xfId="1" applyFont="1" applyFill="1" applyBorder="1" applyAlignment="1">
      <alignment horizontal="center"/>
    </xf>
    <xf numFmtId="2" fontId="57" fillId="3" borderId="23" xfId="1" applyNumberFormat="1" applyFont="1" applyFill="1" applyBorder="1" applyAlignment="1">
      <alignment horizontal="center"/>
    </xf>
    <xf numFmtId="0" fontId="58" fillId="3" borderId="0" xfId="1" applyFont="1" applyFill="1"/>
    <xf numFmtId="2" fontId="42" fillId="0" borderId="39" xfId="1" applyNumberFormat="1" applyFont="1" applyFill="1" applyBorder="1" applyAlignment="1">
      <alignment horizontal="center" vertical="center"/>
    </xf>
    <xf numFmtId="0" fontId="27" fillId="0" borderId="39" xfId="1" applyFont="1" applyFill="1" applyBorder="1" applyAlignment="1">
      <alignment horizontal="center" vertical="center"/>
    </xf>
    <xf numFmtId="0" fontId="27" fillId="0" borderId="40" xfId="1" applyFont="1" applyFill="1" applyBorder="1" applyAlignment="1">
      <alignment horizontal="center" vertical="center"/>
    </xf>
    <xf numFmtId="0" fontId="42" fillId="0" borderId="41" xfId="1" applyFont="1" applyBorder="1" applyAlignment="1">
      <alignment horizontal="center" vertical="center"/>
    </xf>
    <xf numFmtId="0" fontId="13" fillId="0" borderId="0" xfId="1" applyFont="1" applyFill="1" applyBorder="1" applyAlignment="1">
      <alignment horizontal="right" vertical="center"/>
    </xf>
    <xf numFmtId="164" fontId="13" fillId="0" borderId="0" xfId="1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 wrapText="1"/>
    </xf>
    <xf numFmtId="1" fontId="13" fillId="0" borderId="0" xfId="1" applyNumberFormat="1" applyFont="1" applyFill="1" applyBorder="1" applyAlignment="1">
      <alignment horizontal="left" vertical="center"/>
    </xf>
    <xf numFmtId="0" fontId="13" fillId="0" borderId="0" xfId="1" applyFont="1" applyFill="1" applyBorder="1" applyAlignment="1">
      <alignment horizontal="left" vertical="center"/>
    </xf>
    <xf numFmtId="0" fontId="17" fillId="0" borderId="0" xfId="1" applyFont="1" applyFill="1" applyBorder="1"/>
    <xf numFmtId="0" fontId="42" fillId="0" borderId="42" xfId="1" applyFont="1" applyBorder="1" applyAlignment="1">
      <alignment horizontal="center" vertical="center"/>
    </xf>
    <xf numFmtId="2" fontId="59" fillId="0" borderId="34" xfId="1" applyNumberFormat="1" applyFont="1" applyBorder="1" applyAlignment="1">
      <alignment horizontal="center" vertical="center"/>
    </xf>
    <xf numFmtId="165" fontId="60" fillId="0" borderId="34" xfId="1" applyNumberFormat="1" applyFont="1" applyBorder="1" applyAlignment="1">
      <alignment horizontal="center" vertical="center"/>
    </xf>
    <xf numFmtId="2" fontId="43" fillId="0" borderId="43" xfId="1" applyNumberFormat="1" applyFont="1" applyFill="1" applyBorder="1" applyAlignment="1">
      <alignment horizontal="center" vertical="center"/>
    </xf>
    <xf numFmtId="0" fontId="43" fillId="0" borderId="44" xfId="1" applyFont="1" applyFill="1" applyBorder="1" applyAlignment="1">
      <alignment horizontal="center" vertical="center"/>
    </xf>
    <xf numFmtId="2" fontId="29" fillId="0" borderId="0" xfId="0" applyNumberFormat="1" applyFont="1" applyBorder="1" applyAlignment="1">
      <alignment vertical="center" wrapText="1"/>
    </xf>
    <xf numFmtId="165" fontId="61" fillId="0" borderId="63" xfId="1" applyNumberFormat="1" applyFont="1" applyBorder="1" applyAlignment="1">
      <alignment horizontal="center" vertical="center" wrapText="1"/>
    </xf>
    <xf numFmtId="0" fontId="46" fillId="0" borderId="16" xfId="1" applyFont="1" applyFill="1" applyBorder="1" applyAlignment="1">
      <alignment horizontal="left" vertical="center"/>
    </xf>
    <xf numFmtId="0" fontId="46" fillId="0" borderId="28" xfId="1" applyFont="1" applyFill="1" applyBorder="1" applyAlignment="1">
      <alignment horizontal="left" vertical="center"/>
    </xf>
    <xf numFmtId="14" fontId="46" fillId="0" borderId="16" xfId="1" applyNumberFormat="1" applyFont="1" applyFill="1" applyBorder="1" applyAlignment="1">
      <alignment horizontal="left" vertical="center"/>
    </xf>
    <xf numFmtId="14" fontId="46" fillId="0" borderId="28" xfId="1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6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6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/>
    </xf>
    <xf numFmtId="0" fontId="62" fillId="0" borderId="0" xfId="1" applyFont="1" applyFill="1" applyBorder="1" applyAlignment="1">
      <alignment horizontal="left" vertical="center" wrapText="1"/>
    </xf>
    <xf numFmtId="0" fontId="27" fillId="0" borderId="0" xfId="1" applyFont="1" applyFill="1" applyBorder="1" applyAlignment="1">
      <alignment horizontal="center" vertical="center"/>
    </xf>
    <xf numFmtId="0" fontId="27" fillId="0" borderId="55" xfId="1" applyFont="1" applyBorder="1" applyAlignment="1">
      <alignment horizontal="center" vertical="center"/>
    </xf>
    <xf numFmtId="0" fontId="27" fillId="0" borderId="56" xfId="1" applyFont="1" applyBorder="1" applyAlignment="1">
      <alignment horizontal="center" vertical="center"/>
    </xf>
    <xf numFmtId="0" fontId="27" fillId="0" borderId="57" xfId="1" applyFont="1" applyBorder="1" applyAlignment="1">
      <alignment horizontal="center" vertical="center"/>
    </xf>
    <xf numFmtId="0" fontId="27" fillId="0" borderId="58" xfId="1" applyFont="1" applyBorder="1" applyAlignment="1">
      <alignment horizontal="center" vertical="center"/>
    </xf>
    <xf numFmtId="0" fontId="27" fillId="0" borderId="59" xfId="1" applyFont="1" applyBorder="1" applyAlignment="1">
      <alignment horizontal="center" vertical="center"/>
    </xf>
    <xf numFmtId="0" fontId="27" fillId="0" borderId="60" xfId="1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53" fillId="5" borderId="45" xfId="1" applyFont="1" applyFill="1" applyBorder="1" applyAlignment="1">
      <alignment horizontal="center" vertical="center" wrapText="1"/>
    </xf>
    <xf numFmtId="0" fontId="53" fillId="5" borderId="46" xfId="1" applyFont="1" applyFill="1" applyBorder="1" applyAlignment="1">
      <alignment horizontal="center" vertical="center" wrapText="1"/>
    </xf>
    <xf numFmtId="0" fontId="53" fillId="5" borderId="47" xfId="1" applyFont="1" applyFill="1" applyBorder="1" applyAlignment="1">
      <alignment horizontal="center" vertical="center" wrapText="1"/>
    </xf>
    <xf numFmtId="0" fontId="53" fillId="5" borderId="20" xfId="1" applyFont="1" applyFill="1" applyBorder="1" applyAlignment="1">
      <alignment horizontal="center" vertical="center" wrapText="1"/>
    </xf>
    <xf numFmtId="0" fontId="53" fillId="5" borderId="48" xfId="1" applyFont="1" applyFill="1" applyBorder="1" applyAlignment="1">
      <alignment horizontal="center" vertical="center" wrapText="1"/>
    </xf>
    <xf numFmtId="0" fontId="53" fillId="5" borderId="21" xfId="1" applyFont="1" applyFill="1" applyBorder="1" applyAlignment="1">
      <alignment horizontal="center" vertical="center" wrapText="1"/>
    </xf>
    <xf numFmtId="49" fontId="46" fillId="0" borderId="16" xfId="1" applyNumberFormat="1" applyFont="1" applyFill="1" applyBorder="1" applyAlignment="1">
      <alignment horizontal="left" vertical="center"/>
    </xf>
    <xf numFmtId="49" fontId="46" fillId="0" borderId="28" xfId="1" applyNumberFormat="1" applyFont="1" applyFill="1" applyBorder="1" applyAlignment="1">
      <alignment horizontal="left" vertical="center"/>
    </xf>
    <xf numFmtId="0" fontId="49" fillId="0" borderId="45" xfId="1" applyFont="1" applyBorder="1" applyAlignment="1">
      <alignment horizontal="center" shrinkToFit="1"/>
    </xf>
    <xf numFmtId="0" fontId="49" fillId="0" borderId="47" xfId="1" applyFont="1" applyBorder="1" applyAlignment="1">
      <alignment horizontal="center" shrinkToFit="1"/>
    </xf>
    <xf numFmtId="0" fontId="41" fillId="0" borderId="49" xfId="1" applyFont="1" applyFill="1" applyBorder="1" applyAlignment="1">
      <alignment horizontal="center"/>
    </xf>
    <xf numFmtId="0" fontId="41" fillId="0" borderId="50" xfId="1" applyFont="1" applyFill="1" applyBorder="1" applyAlignment="1">
      <alignment horizontal="center"/>
    </xf>
    <xf numFmtId="0" fontId="41" fillId="0" borderId="51" xfId="1" applyFont="1" applyFill="1" applyBorder="1" applyAlignment="1">
      <alignment horizontal="center"/>
    </xf>
    <xf numFmtId="0" fontId="32" fillId="0" borderId="52" xfId="1" applyFont="1" applyBorder="1" applyAlignment="1">
      <alignment horizontal="center"/>
    </xf>
    <xf numFmtId="0" fontId="32" fillId="0" borderId="53" xfId="1" applyFont="1" applyBorder="1" applyAlignment="1">
      <alignment horizontal="center"/>
    </xf>
    <xf numFmtId="0" fontId="41" fillId="0" borderId="54" xfId="1" applyFont="1" applyBorder="1" applyAlignment="1">
      <alignment horizontal="center"/>
    </xf>
    <xf numFmtId="0" fontId="41" fillId="0" borderId="51" xfId="1" applyFont="1" applyBorder="1" applyAlignment="1">
      <alignment horizontal="center"/>
    </xf>
    <xf numFmtId="2" fontId="21" fillId="0" borderId="65" xfId="1" applyNumberFormat="1" applyFont="1" applyBorder="1" applyAlignment="1">
      <alignment horizontal="center" vertical="center"/>
    </xf>
    <xf numFmtId="165" fontId="44" fillId="0" borderId="65" xfId="1" applyNumberFormat="1" applyFont="1" applyBorder="1" applyAlignment="1">
      <alignment horizontal="center" vertical="center"/>
    </xf>
    <xf numFmtId="2" fontId="21" fillId="0" borderId="66" xfId="1" applyNumberFormat="1" applyFont="1" applyBorder="1" applyAlignment="1">
      <alignment horizontal="center" vertical="center"/>
    </xf>
    <xf numFmtId="165" fontId="44" fillId="0" borderId="66" xfId="1" applyNumberFormat="1" applyFont="1" applyBorder="1" applyAlignment="1">
      <alignment horizontal="center" vertical="center"/>
    </xf>
    <xf numFmtId="2" fontId="59" fillId="0" borderId="67" xfId="1" applyNumberFormat="1" applyFont="1" applyBorder="1" applyAlignment="1">
      <alignment horizontal="center" vertical="center"/>
    </xf>
    <xf numFmtId="165" fontId="60" fillId="0" borderId="67" xfId="1" applyNumberFormat="1" applyFont="1" applyBorder="1" applyAlignment="1">
      <alignment horizontal="center" vertical="center"/>
    </xf>
    <xf numFmtId="2" fontId="42" fillId="0" borderId="13" xfId="1" applyNumberFormat="1" applyFont="1" applyFill="1" applyBorder="1" applyAlignment="1">
      <alignment horizontal="center" vertical="center"/>
    </xf>
    <xf numFmtId="2" fontId="27" fillId="0" borderId="68" xfId="1" applyNumberFormat="1" applyFont="1" applyFill="1" applyBorder="1" applyAlignment="1">
      <alignment horizontal="center" vertical="center"/>
    </xf>
    <xf numFmtId="0" fontId="27" fillId="0" borderId="13" xfId="1" applyFont="1" applyFill="1" applyBorder="1" applyAlignment="1">
      <alignment horizontal="center" vertical="center"/>
    </xf>
    <xf numFmtId="0" fontId="27" fillId="0" borderId="69" xfId="1" applyFont="1" applyFill="1" applyBorder="1" applyAlignment="1">
      <alignment horizontal="center" vertical="center"/>
    </xf>
    <xf numFmtId="0" fontId="27" fillId="0" borderId="14" xfId="1" applyFont="1" applyFill="1" applyBorder="1" applyAlignment="1">
      <alignment horizontal="center" vertical="center"/>
    </xf>
    <xf numFmtId="165" fontId="61" fillId="0" borderId="64" xfId="1" applyNumberFormat="1" applyFont="1" applyBorder="1" applyAlignment="1">
      <alignment horizontal="center" vertical="center" wrapText="1"/>
    </xf>
  </cellXfs>
  <cellStyles count="2">
    <cellStyle name="Normální" xfId="0" builtinId="0"/>
    <cellStyle name="normální_J-23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85924900567487E-2"/>
          <c:y val="1.6163341597592463E-2"/>
          <c:w val="0.94096359574001032"/>
          <c:h val="0.90818540299362793"/>
        </c:manualLayout>
      </c:layout>
      <c:scatterChart>
        <c:scatterStyle val="lineMarker"/>
        <c:varyColors val="0"/>
        <c:ser>
          <c:idx val="0"/>
          <c:order val="0"/>
          <c:tx>
            <c:strRef>
              <c:f>'10,7m'!$G$48</c:f>
              <c:strCache>
                <c:ptCount val="1"/>
                <c:pt idx="0">
                  <c:v>V60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'10,7m'!$D$49:$D$65</c:f>
              <c:numCache>
                <c:formatCode>0.00</c:formatCode>
                <c:ptCount val="17"/>
                <c:pt idx="0">
                  <c:v>9.8658894336000016E-2</c:v>
                </c:pt>
                <c:pt idx="1">
                  <c:v>0.12586221951999998</c:v>
                </c:pt>
                <c:pt idx="2">
                  <c:v>0.157537738496</c:v>
                </c:pt>
                <c:pt idx="3">
                  <c:v>0.20012780992600004</c:v>
                </c:pt>
                <c:pt idx="4">
                  <c:v>0.34820199033999993</c:v>
                </c:pt>
                <c:pt idx="5">
                  <c:v>0.39735918481999999</c:v>
                </c:pt>
                <c:pt idx="6">
                  <c:v>0.44694081113600004</c:v>
                </c:pt>
                <c:pt idx="7">
                  <c:v>0.59652445779599994</c:v>
                </c:pt>
                <c:pt idx="8">
                  <c:v>0.79611012552000004</c:v>
                </c:pt>
                <c:pt idx="9">
                  <c:v>0.99569781502799992</c:v>
                </c:pt>
                <c:pt idx="10">
                  <c:v>1.1952875270399999</c:v>
                </c:pt>
                <c:pt idx="11">
                  <c:v>1.3950831417099998</c:v>
                </c:pt>
                <c:pt idx="12">
                  <c:v>1.594879262276</c:v>
                </c:pt>
                <c:pt idx="13">
                  <c:v>1.7946758888280001</c:v>
                </c:pt>
                <c:pt idx="14">
                  <c:v>1.9942706602500002</c:v>
                </c:pt>
                <c:pt idx="15">
                  <c:v>2.1940688053000006</c:v>
                </c:pt>
                <c:pt idx="16">
                  <c:v>2.3438674566960005</c:v>
                </c:pt>
              </c:numCache>
            </c:numRef>
          </c:xVal>
          <c:yVal>
            <c:numRef>
              <c:f>'10,7m'!$G$49:$G$65</c:f>
              <c:numCache>
                <c:formatCode>General</c:formatCode>
                <c:ptCount val="17"/>
                <c:pt idx="0">
                  <c:v>136</c:v>
                </c:pt>
                <c:pt idx="1">
                  <c:v>215</c:v>
                </c:pt>
                <c:pt idx="2">
                  <c:v>288</c:v>
                </c:pt>
                <c:pt idx="3">
                  <c:v>321</c:v>
                </c:pt>
                <c:pt idx="4">
                  <c:v>330</c:v>
                </c:pt>
                <c:pt idx="5">
                  <c:v>334</c:v>
                </c:pt>
                <c:pt idx="6">
                  <c:v>336</c:v>
                </c:pt>
                <c:pt idx="7">
                  <c:v>338</c:v>
                </c:pt>
                <c:pt idx="8">
                  <c:v>340</c:v>
                </c:pt>
                <c:pt idx="9">
                  <c:v>342</c:v>
                </c:pt>
                <c:pt idx="10">
                  <c:v>344</c:v>
                </c:pt>
                <c:pt idx="11">
                  <c:v>345</c:v>
                </c:pt>
                <c:pt idx="12">
                  <c:v>346</c:v>
                </c:pt>
                <c:pt idx="13">
                  <c:v>347</c:v>
                </c:pt>
                <c:pt idx="14">
                  <c:v>349</c:v>
                </c:pt>
                <c:pt idx="15">
                  <c:v>350</c:v>
                </c:pt>
                <c:pt idx="16">
                  <c:v>351</c:v>
                </c:pt>
              </c:numCache>
            </c:numRef>
          </c:yVal>
          <c:smooth val="0"/>
        </c:ser>
        <c:ser>
          <c:idx val="2"/>
          <c:order val="2"/>
          <c:tx>
            <c:v>hranice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('10,7m'!$D$54,'10,7m'!$D$65)</c:f>
              <c:numCache>
                <c:formatCode>0.00</c:formatCode>
                <c:ptCount val="2"/>
                <c:pt idx="0">
                  <c:v>0.39735918481999999</c:v>
                </c:pt>
                <c:pt idx="1">
                  <c:v>2.3438674566960005</c:v>
                </c:pt>
              </c:numCache>
            </c:numRef>
          </c:xVal>
          <c:yVal>
            <c:numRef>
              <c:f>('10,7m'!$G$54,'10,7m'!$G$65)</c:f>
              <c:numCache>
                <c:formatCode>General</c:formatCode>
                <c:ptCount val="2"/>
                <c:pt idx="0">
                  <c:v>334</c:v>
                </c:pt>
                <c:pt idx="1">
                  <c:v>351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822592"/>
        <c:axId val="134062464"/>
      </c:scatterChart>
      <c:scatterChart>
        <c:scatterStyle val="lineMarker"/>
        <c:varyColors val="0"/>
        <c:ser>
          <c:idx val="1"/>
          <c:order val="1"/>
          <c:tx>
            <c:strRef>
              <c:f>'10,7m'!$I$48</c:f>
              <c:strCache>
                <c:ptCount val="1"/>
                <c:pt idx="0">
                  <c:v>V60 - V30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'10,7m'!$D$49:$D$65</c:f>
              <c:numCache>
                <c:formatCode>0.00</c:formatCode>
                <c:ptCount val="17"/>
                <c:pt idx="0">
                  <c:v>9.8658894336000016E-2</c:v>
                </c:pt>
                <c:pt idx="1">
                  <c:v>0.12586221951999998</c:v>
                </c:pt>
                <c:pt idx="2">
                  <c:v>0.157537738496</c:v>
                </c:pt>
                <c:pt idx="3">
                  <c:v>0.20012780992600004</c:v>
                </c:pt>
                <c:pt idx="4">
                  <c:v>0.34820199033999993</c:v>
                </c:pt>
                <c:pt idx="5">
                  <c:v>0.39735918481999999</c:v>
                </c:pt>
                <c:pt idx="6">
                  <c:v>0.44694081113600004</c:v>
                </c:pt>
                <c:pt idx="7">
                  <c:v>0.59652445779599994</c:v>
                </c:pt>
                <c:pt idx="8">
                  <c:v>0.79611012552000004</c:v>
                </c:pt>
                <c:pt idx="9">
                  <c:v>0.99569781502799992</c:v>
                </c:pt>
                <c:pt idx="10">
                  <c:v>1.1952875270399999</c:v>
                </c:pt>
                <c:pt idx="11">
                  <c:v>1.3950831417099998</c:v>
                </c:pt>
                <c:pt idx="12">
                  <c:v>1.594879262276</c:v>
                </c:pt>
                <c:pt idx="13">
                  <c:v>1.7946758888280001</c:v>
                </c:pt>
                <c:pt idx="14">
                  <c:v>1.9942706602500002</c:v>
                </c:pt>
                <c:pt idx="15">
                  <c:v>2.1940688053000006</c:v>
                </c:pt>
                <c:pt idx="16">
                  <c:v>2.3438674566960005</c:v>
                </c:pt>
              </c:numCache>
            </c:numRef>
          </c:xVal>
          <c:yVal>
            <c:numRef>
              <c:f>'10,7m'!$I$49:$I$65</c:f>
              <c:numCache>
                <c:formatCode>General</c:formatCode>
                <c:ptCount val="17"/>
                <c:pt idx="0">
                  <c:v>36</c:v>
                </c:pt>
                <c:pt idx="1">
                  <c:v>33</c:v>
                </c:pt>
                <c:pt idx="2">
                  <c:v>32</c:v>
                </c:pt>
                <c:pt idx="3">
                  <c:v>5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064384"/>
        <c:axId val="134668288"/>
      </c:scatterChart>
      <c:valAx>
        <c:axId val="95822592"/>
        <c:scaling>
          <c:orientation val="minMax"/>
          <c:max val="2.4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tlak </a:t>
                </a:r>
                <a:r>
                  <a:rPr lang="sk-SK" sz="1000" b="1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</a:t>
                </a:r>
                <a:r>
                  <a:rPr lang="sk-SK" sz="1000" b="1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upr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 [MPa]</a:t>
                </a:r>
              </a:p>
            </c:rich>
          </c:tx>
          <c:layout>
            <c:manualLayout>
              <c:xMode val="edge"/>
              <c:yMode val="edge"/>
              <c:x val="0.89058796759375558"/>
              <c:y val="0.8678799987324448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34062464"/>
        <c:crossesAt val="0"/>
        <c:crossBetween val="midCat"/>
        <c:majorUnit val="0.2"/>
      </c:valAx>
      <c:valAx>
        <c:axId val="134062464"/>
        <c:scaling>
          <c:orientation val="minMax"/>
          <c:max val="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objem </a:t>
                </a:r>
                <a:r>
                  <a:rPr lang="sk-SK" sz="1000" b="1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</a:t>
                </a:r>
                <a:r>
                  <a:rPr lang="sk-SK" sz="1000" b="1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60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[cm</a:t>
                </a:r>
                <a:r>
                  <a:rPr lang="sk-SK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3.5422306629015812E-2"/>
              <c:y val="4.590803553401979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5822592"/>
        <c:crossesAt val="0"/>
        <c:crossBetween val="midCat"/>
        <c:majorUnit val="50"/>
        <c:minorUnit val="10"/>
      </c:valAx>
      <c:valAx>
        <c:axId val="134064384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one"/>
        <c:crossAx val="134668288"/>
        <c:crosses val="autoZero"/>
        <c:crossBetween val="midCat"/>
      </c:valAx>
      <c:valAx>
        <c:axId val="134668288"/>
        <c:scaling>
          <c:orientation val="minMax"/>
          <c:max val="10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1000" b="1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</a:t>
                </a:r>
                <a:r>
                  <a:rPr lang="sk-SK" sz="1000" b="1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60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- </a:t>
                </a:r>
                <a:r>
                  <a:rPr lang="sk-SK" sz="1000" b="1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</a:t>
                </a:r>
                <a:r>
                  <a:rPr lang="sk-SK" sz="1000" b="1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30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[cm</a:t>
                </a:r>
                <a:r>
                  <a:rPr lang="sk-SK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94277380639073782"/>
              <c:y val="0.559242883101150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34064384"/>
        <c:crosses val="max"/>
        <c:crossBetween val="midCat"/>
        <c:majorUnit val="10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>
      <c:oddHeader>&amp;A</c:oddHeader>
      <c:oddFooter>Strana &amp;P</c:oddFooter>
    </c:headerFooter>
    <c:pageMargins b="0.98425196899999956" l="0.75000000000000522" r="0.75000000000000522" t="0.98425196899999956" header="0.49212598450000411" footer="0.49212598450000411"/>
    <c:pageSetup paperSize="9"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25196091528884E-2"/>
          <c:y val="2.2580680728138746E-2"/>
          <c:w val="0.93269270578353169"/>
          <c:h val="0.8709691137996376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'10,7m'!$I$110:$I$113</c:f>
              <c:numCache>
                <c:formatCode>0.00</c:formatCode>
                <c:ptCount val="4"/>
                <c:pt idx="0">
                  <c:v>1.9942706602500002</c:v>
                </c:pt>
                <c:pt idx="1">
                  <c:v>2.1940688053000006</c:v>
                </c:pt>
                <c:pt idx="2">
                  <c:v>2.3438674566960005</c:v>
                </c:pt>
                <c:pt idx="3">
                  <c:v>50</c:v>
                </c:pt>
              </c:numCache>
            </c:numRef>
          </c:xVal>
          <c:yVal>
            <c:numRef>
              <c:f>'10,7m'!$K$110:$K$113</c:f>
              <c:numCache>
                <c:formatCode>0.000000</c:formatCode>
                <c:ptCount val="4"/>
                <c:pt idx="0">
                  <c:v>2.8653295128939827E-3</c:v>
                </c:pt>
                <c:pt idx="1">
                  <c:v>2.8571428571428571E-3</c:v>
                </c:pt>
                <c:pt idx="2">
                  <c:v>2.8490028490028491E-3</c:v>
                </c:pt>
                <c:pt idx="3">
                  <c:v>1.1494252873563218E-3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15904"/>
        <c:axId val="39917440"/>
      </c:scatterChart>
      <c:valAx>
        <c:axId val="39915904"/>
        <c:scaling>
          <c:orientation val="minMax"/>
          <c:max val="5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tlak [MPa]</a:t>
                </a:r>
              </a:p>
            </c:rich>
          </c:tx>
          <c:layout>
            <c:manualLayout>
              <c:xMode val="edge"/>
              <c:yMode val="edge"/>
              <c:x val="0.92950470789053452"/>
              <c:y val="0.8236938447210228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9917440"/>
        <c:crossesAt val="1.0000000000000098E-4"/>
        <c:crossBetween val="midCat"/>
        <c:majorUnit val="5"/>
        <c:minorUnit val="5"/>
      </c:valAx>
      <c:valAx>
        <c:axId val="39917440"/>
        <c:scaling>
          <c:logBase val="10"/>
          <c:orientation val="minMax"/>
          <c:max val="1.0000000000000005E-2"/>
          <c:min val="1.0000000000000098E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1 / V</a:t>
                </a:r>
              </a:p>
            </c:rich>
          </c:tx>
          <c:layout>
            <c:manualLayout>
              <c:xMode val="edge"/>
              <c:yMode val="edge"/>
              <c:x val="5.3960042582089765E-2"/>
              <c:y val="6.8870713741427489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9915904"/>
        <c:crossesAt val="0"/>
        <c:crossBetween val="midCat"/>
        <c:majorUnit val="10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5000000000000522" r="0.75000000000000522" t="0.98425196899999956" header="0.49212598450000411" footer="0.49212598450000411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6825782422607407E-2"/>
          <c:y val="4.1758196911282505E-2"/>
          <c:w val="0.94096359574001032"/>
          <c:h val="0.90818540299362793"/>
        </c:manualLayout>
      </c:layout>
      <c:scatterChart>
        <c:scatterStyle val="lineMarker"/>
        <c:varyColors val="0"/>
        <c:ser>
          <c:idx val="0"/>
          <c:order val="0"/>
          <c:tx>
            <c:strRef>
              <c:f>'16,0m'!$G$48</c:f>
              <c:strCache>
                <c:ptCount val="1"/>
                <c:pt idx="0">
                  <c:v>V60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'16,0m'!$D$49:$D$64</c:f>
              <c:numCache>
                <c:formatCode>0.00</c:formatCode>
                <c:ptCount val="16"/>
                <c:pt idx="0">
                  <c:v>0.10207523225000001</c:v>
                </c:pt>
                <c:pt idx="1">
                  <c:v>0.12803113312800002</c:v>
                </c:pt>
                <c:pt idx="2">
                  <c:v>0.15592025656000003</c:v>
                </c:pt>
                <c:pt idx="3">
                  <c:v>0.19013815866000006</c:v>
                </c:pt>
                <c:pt idx="4">
                  <c:v>0.236229749456</c:v>
                </c:pt>
                <c:pt idx="5">
                  <c:v>0.28586923772600004</c:v>
                </c:pt>
                <c:pt idx="6">
                  <c:v>0.43551076686000001</c:v>
                </c:pt>
                <c:pt idx="7">
                  <c:v>0.58533229697600009</c:v>
                </c:pt>
                <c:pt idx="8">
                  <c:v>0.78515433757800002</c:v>
                </c:pt>
                <c:pt idx="9">
                  <c:v>0.98497688875599998</c:v>
                </c:pt>
                <c:pt idx="10">
                  <c:v>1.1849768887559999</c:v>
                </c:pt>
                <c:pt idx="11">
                  <c:v>1.3847999505999999</c:v>
                </c:pt>
                <c:pt idx="12">
                  <c:v>1.5846235232000001</c:v>
                </c:pt>
                <c:pt idx="13">
                  <c:v>1.7846235232000001</c:v>
                </c:pt>
                <c:pt idx="14">
                  <c:v>1.9844476066460002</c:v>
                </c:pt>
                <c:pt idx="15">
                  <c:v>2.1844476066460006</c:v>
                </c:pt>
              </c:numCache>
            </c:numRef>
          </c:xVal>
          <c:yVal>
            <c:numRef>
              <c:f>'16,0m'!$G$49:$G$64</c:f>
              <c:numCache>
                <c:formatCode>General</c:formatCode>
                <c:ptCount val="16"/>
                <c:pt idx="0">
                  <c:v>125</c:v>
                </c:pt>
                <c:pt idx="1">
                  <c:v>207</c:v>
                </c:pt>
                <c:pt idx="2">
                  <c:v>295</c:v>
                </c:pt>
                <c:pt idx="3">
                  <c:v>370</c:v>
                </c:pt>
                <c:pt idx="4">
                  <c:v>391</c:v>
                </c:pt>
                <c:pt idx="5">
                  <c:v>393</c:v>
                </c:pt>
                <c:pt idx="6">
                  <c:v>395</c:v>
                </c:pt>
                <c:pt idx="7">
                  <c:v>396</c:v>
                </c:pt>
                <c:pt idx="8">
                  <c:v>397</c:v>
                </c:pt>
                <c:pt idx="9">
                  <c:v>398</c:v>
                </c:pt>
                <c:pt idx="10">
                  <c:v>398</c:v>
                </c:pt>
                <c:pt idx="11">
                  <c:v>399</c:v>
                </c:pt>
                <c:pt idx="12">
                  <c:v>400</c:v>
                </c:pt>
                <c:pt idx="13">
                  <c:v>400</c:v>
                </c:pt>
                <c:pt idx="14">
                  <c:v>401</c:v>
                </c:pt>
                <c:pt idx="15">
                  <c:v>401</c:v>
                </c:pt>
              </c:numCache>
            </c:numRef>
          </c:yVal>
          <c:smooth val="0"/>
        </c:ser>
        <c:ser>
          <c:idx val="2"/>
          <c:order val="2"/>
          <c:tx>
            <c:v>hranice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('16,0m'!$D$56,'16,0m'!$D$64)</c:f>
              <c:numCache>
                <c:formatCode>0.00</c:formatCode>
                <c:ptCount val="2"/>
                <c:pt idx="0">
                  <c:v>0.58533229697600009</c:v>
                </c:pt>
                <c:pt idx="1">
                  <c:v>2.1844476066460006</c:v>
                </c:pt>
              </c:numCache>
            </c:numRef>
          </c:xVal>
          <c:yVal>
            <c:numRef>
              <c:f>('16,0m'!$G$56,'16,0m'!$G$64)</c:f>
              <c:numCache>
                <c:formatCode>General</c:formatCode>
                <c:ptCount val="2"/>
                <c:pt idx="0">
                  <c:v>396</c:v>
                </c:pt>
                <c:pt idx="1">
                  <c:v>401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291456"/>
        <c:axId val="138482432"/>
      </c:scatterChart>
      <c:scatterChart>
        <c:scatterStyle val="lineMarker"/>
        <c:varyColors val="0"/>
        <c:ser>
          <c:idx val="1"/>
          <c:order val="1"/>
          <c:tx>
            <c:strRef>
              <c:f>'16,0m'!$I$48</c:f>
              <c:strCache>
                <c:ptCount val="1"/>
                <c:pt idx="0">
                  <c:v>V60 - V30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'16,0m'!$D$49:$D$64</c:f>
              <c:numCache>
                <c:formatCode>0.00</c:formatCode>
                <c:ptCount val="16"/>
                <c:pt idx="0">
                  <c:v>0.10207523225000001</c:v>
                </c:pt>
                <c:pt idx="1">
                  <c:v>0.12803113312800002</c:v>
                </c:pt>
                <c:pt idx="2">
                  <c:v>0.15592025656000003</c:v>
                </c:pt>
                <c:pt idx="3">
                  <c:v>0.19013815866000006</c:v>
                </c:pt>
                <c:pt idx="4">
                  <c:v>0.236229749456</c:v>
                </c:pt>
                <c:pt idx="5">
                  <c:v>0.28586923772600004</c:v>
                </c:pt>
                <c:pt idx="6">
                  <c:v>0.43551076686000001</c:v>
                </c:pt>
                <c:pt idx="7">
                  <c:v>0.58533229697600009</c:v>
                </c:pt>
                <c:pt idx="8">
                  <c:v>0.78515433757800002</c:v>
                </c:pt>
                <c:pt idx="9">
                  <c:v>0.98497688875599998</c:v>
                </c:pt>
                <c:pt idx="10">
                  <c:v>1.1849768887559999</c:v>
                </c:pt>
                <c:pt idx="11">
                  <c:v>1.3847999505999999</c:v>
                </c:pt>
                <c:pt idx="12">
                  <c:v>1.5846235232000001</c:v>
                </c:pt>
                <c:pt idx="13">
                  <c:v>1.7846235232000001</c:v>
                </c:pt>
                <c:pt idx="14">
                  <c:v>1.9844476066460002</c:v>
                </c:pt>
                <c:pt idx="15">
                  <c:v>2.1844476066460006</c:v>
                </c:pt>
              </c:numCache>
            </c:numRef>
          </c:xVal>
          <c:yVal>
            <c:numRef>
              <c:f>'16,0m'!$I$49:$I$64</c:f>
              <c:numCache>
                <c:formatCode>General</c:formatCode>
                <c:ptCount val="16"/>
                <c:pt idx="0">
                  <c:v>33</c:v>
                </c:pt>
                <c:pt idx="1">
                  <c:v>35</c:v>
                </c:pt>
                <c:pt idx="2">
                  <c:v>38</c:v>
                </c:pt>
                <c:pt idx="3">
                  <c:v>30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484352"/>
        <c:axId val="139288960"/>
      </c:scatterChart>
      <c:valAx>
        <c:axId val="138291456"/>
        <c:scaling>
          <c:orientation val="minMax"/>
          <c:max val="2.4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tlak </a:t>
                </a:r>
                <a:r>
                  <a:rPr lang="sk-SK" sz="1000" b="1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</a:t>
                </a:r>
                <a:r>
                  <a:rPr lang="sk-SK" sz="1000" b="1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upr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 [MPa]</a:t>
                </a:r>
              </a:p>
            </c:rich>
          </c:tx>
          <c:layout>
            <c:manualLayout>
              <c:xMode val="edge"/>
              <c:yMode val="edge"/>
              <c:x val="0.89058796759375558"/>
              <c:y val="0.8678799987324448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38482432"/>
        <c:crossesAt val="0"/>
        <c:crossBetween val="midCat"/>
        <c:majorUnit val="0.2"/>
      </c:valAx>
      <c:valAx>
        <c:axId val="138482432"/>
        <c:scaling>
          <c:orientation val="minMax"/>
          <c:max val="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objem </a:t>
                </a:r>
                <a:r>
                  <a:rPr lang="sk-SK" sz="1000" b="1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</a:t>
                </a:r>
                <a:r>
                  <a:rPr lang="sk-SK" sz="1000" b="1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60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[cm</a:t>
                </a:r>
                <a:r>
                  <a:rPr lang="sk-SK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3.5422306629015812E-2"/>
              <c:y val="4.590803553401979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38291456"/>
        <c:crossesAt val="0"/>
        <c:crossBetween val="midCat"/>
        <c:majorUnit val="50"/>
        <c:minorUnit val="10"/>
      </c:valAx>
      <c:valAx>
        <c:axId val="138484352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one"/>
        <c:crossAx val="139288960"/>
        <c:crosses val="autoZero"/>
        <c:crossBetween val="midCat"/>
      </c:valAx>
      <c:valAx>
        <c:axId val="139288960"/>
        <c:scaling>
          <c:orientation val="minMax"/>
          <c:max val="10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1000" b="1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</a:t>
                </a:r>
                <a:r>
                  <a:rPr lang="sk-SK" sz="1000" b="1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60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- </a:t>
                </a:r>
                <a:r>
                  <a:rPr lang="sk-SK" sz="1000" b="1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</a:t>
                </a:r>
                <a:r>
                  <a:rPr lang="sk-SK" sz="1000" b="1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30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[cm</a:t>
                </a:r>
                <a:r>
                  <a:rPr lang="sk-SK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94277380639073782"/>
              <c:y val="0.559242883101150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38484352"/>
        <c:crosses val="max"/>
        <c:crossBetween val="midCat"/>
        <c:majorUnit val="10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>
      <c:oddHeader>&amp;A</c:oddHeader>
      <c:oddFooter>Strana &amp;P</c:oddFooter>
    </c:headerFooter>
    <c:pageMargins b="0.98425196899999956" l="0.75000000000000522" r="0.75000000000000522" t="0.98425196899999956" header="0.49212598450000411" footer="0.49212598450000411"/>
    <c:pageSetup paperSize="9" orientation="landscape" horizontalDpi="3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25196091528884E-2"/>
          <c:y val="2.2580680728138746E-2"/>
          <c:w val="0.93269270578353169"/>
          <c:h val="0.8709691137996376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'16,0m'!$I$108:$I$111</c:f>
              <c:numCache>
                <c:formatCode>0.00</c:formatCode>
                <c:ptCount val="4"/>
                <c:pt idx="0">
                  <c:v>1.7846235232000001</c:v>
                </c:pt>
                <c:pt idx="1">
                  <c:v>1.9844476066460002</c:v>
                </c:pt>
                <c:pt idx="2">
                  <c:v>2.1844476066460006</c:v>
                </c:pt>
                <c:pt idx="3">
                  <c:v>100</c:v>
                </c:pt>
              </c:numCache>
            </c:numRef>
          </c:xVal>
          <c:yVal>
            <c:numRef>
              <c:f>'16,0m'!$K$108:$K$111</c:f>
              <c:numCache>
                <c:formatCode>0.000000</c:formatCode>
                <c:ptCount val="4"/>
                <c:pt idx="0">
                  <c:v>2.5000000000000001E-3</c:v>
                </c:pt>
                <c:pt idx="1">
                  <c:v>2.4937655860349127E-3</c:v>
                </c:pt>
                <c:pt idx="2">
                  <c:v>2.4937655860349127E-3</c:v>
                </c:pt>
                <c:pt idx="3">
                  <c:v>1.1494252873563218E-3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315456"/>
        <c:axId val="139322112"/>
      </c:scatterChart>
      <c:valAx>
        <c:axId val="139315456"/>
        <c:scaling>
          <c:orientation val="minMax"/>
          <c:max val="10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tlak [MPa]</a:t>
                </a:r>
              </a:p>
            </c:rich>
          </c:tx>
          <c:layout>
            <c:manualLayout>
              <c:xMode val="edge"/>
              <c:yMode val="edge"/>
              <c:x val="0.92950470789053452"/>
              <c:y val="0.8236938447210228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39322112"/>
        <c:crossesAt val="1.0000000000000098E-4"/>
        <c:crossBetween val="midCat"/>
        <c:majorUnit val="10"/>
        <c:minorUnit val="10"/>
      </c:valAx>
      <c:valAx>
        <c:axId val="139322112"/>
        <c:scaling>
          <c:logBase val="10"/>
          <c:orientation val="minMax"/>
          <c:max val="1.0000000000000005E-2"/>
          <c:min val="1.0000000000000098E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1 / V</a:t>
                </a:r>
              </a:p>
            </c:rich>
          </c:tx>
          <c:layout>
            <c:manualLayout>
              <c:xMode val="edge"/>
              <c:yMode val="edge"/>
              <c:x val="5.3960042582089765E-2"/>
              <c:y val="6.8870713741427489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39315456"/>
        <c:crossesAt val="0"/>
        <c:crossBetween val="midCat"/>
        <c:majorUnit val="10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5000000000000522" r="0.75000000000000522" t="0.98425196899999956" header="0.49212598450000411" footer="0.49212598450000411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85924900567487E-2"/>
          <c:y val="1.6163341597592463E-2"/>
          <c:w val="0.94096359574001032"/>
          <c:h val="0.90818540299362793"/>
        </c:manualLayout>
      </c:layout>
      <c:scatterChart>
        <c:scatterStyle val="lineMarker"/>
        <c:varyColors val="0"/>
        <c:ser>
          <c:idx val="0"/>
          <c:order val="0"/>
          <c:tx>
            <c:strRef>
              <c:f>'16,8m'!$G$48</c:f>
              <c:strCache>
                <c:ptCount val="1"/>
                <c:pt idx="0">
                  <c:v>V60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'16,8m'!$D$49:$D$64</c:f>
              <c:numCache>
                <c:formatCode>0.00</c:formatCode>
                <c:ptCount val="16"/>
                <c:pt idx="0">
                  <c:v>0.10207523225000001</c:v>
                </c:pt>
                <c:pt idx="1">
                  <c:v>0.12319556055000003</c:v>
                </c:pt>
                <c:pt idx="2">
                  <c:v>0.14926684885000002</c:v>
                </c:pt>
                <c:pt idx="3">
                  <c:v>0.18918722800000004</c:v>
                </c:pt>
                <c:pt idx="4">
                  <c:v>0.23824901224</c:v>
                </c:pt>
                <c:pt idx="5">
                  <c:v>0.28769219061599999</c:v>
                </c:pt>
                <c:pt idx="6">
                  <c:v>0.43713995283600005</c:v>
                </c:pt>
                <c:pt idx="7">
                  <c:v>0.58641077042</c:v>
                </c:pt>
                <c:pt idx="8">
                  <c:v>0.78604923852800002</c:v>
                </c:pt>
                <c:pt idx="9">
                  <c:v>0.98568974713999991</c:v>
                </c:pt>
                <c:pt idx="10">
                  <c:v>1.18551076686</c:v>
                </c:pt>
                <c:pt idx="11">
                  <c:v>1.3853322969759998</c:v>
                </c:pt>
                <c:pt idx="12">
                  <c:v>1.585154337578</c:v>
                </c:pt>
                <c:pt idx="13">
                  <c:v>1.784976888756</c:v>
                </c:pt>
                <c:pt idx="14">
                  <c:v>1.9847999506000003</c:v>
                </c:pt>
                <c:pt idx="15">
                  <c:v>2.1846235232000004</c:v>
                </c:pt>
              </c:numCache>
            </c:numRef>
          </c:xVal>
          <c:yVal>
            <c:numRef>
              <c:f>'16,8m'!$G$49:$G$64</c:f>
              <c:numCache>
                <c:formatCode>General</c:formatCode>
                <c:ptCount val="16"/>
                <c:pt idx="0">
                  <c:v>125</c:v>
                </c:pt>
                <c:pt idx="1">
                  <c:v>225</c:v>
                </c:pt>
                <c:pt idx="2">
                  <c:v>325</c:v>
                </c:pt>
                <c:pt idx="3">
                  <c:v>375</c:v>
                </c:pt>
                <c:pt idx="4">
                  <c:v>380</c:v>
                </c:pt>
                <c:pt idx="5">
                  <c:v>383</c:v>
                </c:pt>
                <c:pt idx="6">
                  <c:v>386</c:v>
                </c:pt>
                <c:pt idx="7">
                  <c:v>390</c:v>
                </c:pt>
                <c:pt idx="8">
                  <c:v>392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</c:numCache>
            </c:numRef>
          </c:yVal>
          <c:smooth val="0"/>
        </c:ser>
        <c:ser>
          <c:idx val="2"/>
          <c:order val="2"/>
          <c:tx>
            <c:v>hranice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('16,8m'!$D$53,'16,8m'!$D$64)</c:f>
              <c:numCache>
                <c:formatCode>0.00</c:formatCode>
                <c:ptCount val="2"/>
                <c:pt idx="0">
                  <c:v>0.23824901224</c:v>
                </c:pt>
                <c:pt idx="1">
                  <c:v>2.1846235232000004</c:v>
                </c:pt>
              </c:numCache>
            </c:numRef>
          </c:xVal>
          <c:yVal>
            <c:numRef>
              <c:f>('16,8m'!$G$53,'16,8m'!$G$64)</c:f>
              <c:numCache>
                <c:formatCode>General</c:formatCode>
                <c:ptCount val="2"/>
                <c:pt idx="0">
                  <c:v>380</c:v>
                </c:pt>
                <c:pt idx="1">
                  <c:v>400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74400"/>
        <c:axId val="61793408"/>
      </c:scatterChart>
      <c:scatterChart>
        <c:scatterStyle val="lineMarker"/>
        <c:varyColors val="0"/>
        <c:ser>
          <c:idx val="1"/>
          <c:order val="1"/>
          <c:tx>
            <c:strRef>
              <c:f>'16,8m'!$I$48</c:f>
              <c:strCache>
                <c:ptCount val="1"/>
                <c:pt idx="0">
                  <c:v>V60 - V30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'16,8m'!$D$49:$D$64</c:f>
              <c:numCache>
                <c:formatCode>0.00</c:formatCode>
                <c:ptCount val="16"/>
                <c:pt idx="0">
                  <c:v>0.10207523225000001</c:v>
                </c:pt>
                <c:pt idx="1">
                  <c:v>0.12319556055000003</c:v>
                </c:pt>
                <c:pt idx="2">
                  <c:v>0.14926684885000002</c:v>
                </c:pt>
                <c:pt idx="3">
                  <c:v>0.18918722800000004</c:v>
                </c:pt>
                <c:pt idx="4">
                  <c:v>0.23824901224</c:v>
                </c:pt>
                <c:pt idx="5">
                  <c:v>0.28769219061599999</c:v>
                </c:pt>
                <c:pt idx="6">
                  <c:v>0.43713995283600005</c:v>
                </c:pt>
                <c:pt idx="7">
                  <c:v>0.58641077042</c:v>
                </c:pt>
                <c:pt idx="8">
                  <c:v>0.78604923852800002</c:v>
                </c:pt>
                <c:pt idx="9">
                  <c:v>0.98568974713999991</c:v>
                </c:pt>
                <c:pt idx="10">
                  <c:v>1.18551076686</c:v>
                </c:pt>
                <c:pt idx="11">
                  <c:v>1.3853322969759998</c:v>
                </c:pt>
                <c:pt idx="12">
                  <c:v>1.585154337578</c:v>
                </c:pt>
                <c:pt idx="13">
                  <c:v>1.784976888756</c:v>
                </c:pt>
                <c:pt idx="14">
                  <c:v>1.9847999506000003</c:v>
                </c:pt>
                <c:pt idx="15">
                  <c:v>2.1846235232000004</c:v>
                </c:pt>
              </c:numCache>
            </c:numRef>
          </c:xVal>
          <c:yVal>
            <c:numRef>
              <c:f>'16,8m'!$I$49:$I$64</c:f>
              <c:numCache>
                <c:formatCode>General</c:formatCode>
                <c:ptCount val="16"/>
                <c:pt idx="0">
                  <c:v>20</c:v>
                </c:pt>
                <c:pt idx="1">
                  <c:v>40</c:v>
                </c:pt>
                <c:pt idx="2">
                  <c:v>30</c:v>
                </c:pt>
                <c:pt idx="3">
                  <c:v>10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50368"/>
        <c:axId val="83852672"/>
      </c:scatterChart>
      <c:valAx>
        <c:axId val="58374400"/>
        <c:scaling>
          <c:orientation val="minMax"/>
          <c:max val="2.4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tlak </a:t>
                </a:r>
                <a:r>
                  <a:rPr lang="sk-SK" sz="1000" b="1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</a:t>
                </a:r>
                <a:r>
                  <a:rPr lang="sk-SK" sz="1000" b="1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upr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 [MPa]</a:t>
                </a:r>
              </a:p>
            </c:rich>
          </c:tx>
          <c:layout>
            <c:manualLayout>
              <c:xMode val="edge"/>
              <c:yMode val="edge"/>
              <c:x val="0.89058796759375558"/>
              <c:y val="0.8678799987324448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61793408"/>
        <c:crossesAt val="0"/>
        <c:crossBetween val="midCat"/>
        <c:majorUnit val="0.2"/>
      </c:valAx>
      <c:valAx>
        <c:axId val="61793408"/>
        <c:scaling>
          <c:orientation val="minMax"/>
          <c:max val="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objem </a:t>
                </a:r>
                <a:r>
                  <a:rPr lang="sk-SK" sz="1000" b="1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</a:t>
                </a:r>
                <a:r>
                  <a:rPr lang="sk-SK" sz="1000" b="1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60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[cm</a:t>
                </a:r>
                <a:r>
                  <a:rPr lang="sk-SK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3.5422306629015812E-2"/>
              <c:y val="4.590803553401979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58374400"/>
        <c:crossesAt val="0"/>
        <c:crossBetween val="midCat"/>
        <c:majorUnit val="50"/>
        <c:minorUnit val="10"/>
      </c:valAx>
      <c:valAx>
        <c:axId val="8385036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one"/>
        <c:crossAx val="83852672"/>
        <c:crosses val="autoZero"/>
        <c:crossBetween val="midCat"/>
      </c:valAx>
      <c:valAx>
        <c:axId val="83852672"/>
        <c:scaling>
          <c:orientation val="minMax"/>
          <c:max val="10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 sz="1000" b="1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</a:t>
                </a:r>
                <a:r>
                  <a:rPr lang="sk-SK" sz="1000" b="1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60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- </a:t>
                </a:r>
                <a:r>
                  <a:rPr lang="sk-SK" sz="1000" b="1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</a:t>
                </a:r>
                <a:r>
                  <a:rPr lang="sk-SK" sz="1000" b="1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30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[cm</a:t>
                </a:r>
                <a:r>
                  <a:rPr lang="sk-SK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  <a:r>
                  <a:rPr lang="sk-SK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94277380639073782"/>
              <c:y val="0.559242883101150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83850368"/>
        <c:crosses val="max"/>
        <c:crossBetween val="midCat"/>
        <c:majorUnit val="10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>
      <c:oddHeader>&amp;A</c:oddHeader>
      <c:oddFooter>Strana &amp;P</c:oddFooter>
    </c:headerFooter>
    <c:pageMargins b="0.98425196899999956" l="0.75000000000000522" r="0.75000000000000522" t="0.98425196899999956" header="0.49212598450000411" footer="0.49212598450000411"/>
    <c:pageSetup paperSize="9" orientation="landscape" horizontalDpi="300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25196091528884E-2"/>
          <c:y val="2.2580680728138746E-2"/>
          <c:w val="0.93269270578353169"/>
          <c:h val="0.8709691137996376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'16,8m'!$I$108:$I$111</c:f>
              <c:numCache>
                <c:formatCode>0.00</c:formatCode>
                <c:ptCount val="4"/>
                <c:pt idx="0">
                  <c:v>1.784976888756</c:v>
                </c:pt>
                <c:pt idx="1">
                  <c:v>1.9847999506000003</c:v>
                </c:pt>
                <c:pt idx="2">
                  <c:v>2.1846235232000004</c:v>
                </c:pt>
                <c:pt idx="3">
                  <c:v>50</c:v>
                </c:pt>
              </c:numCache>
            </c:numRef>
          </c:xVal>
          <c:yVal>
            <c:numRef>
              <c:f>'16,8m'!$K$108:$K$111</c:f>
              <c:numCache>
                <c:formatCode>0.000000</c:formatCode>
                <c:ptCount val="4"/>
                <c:pt idx="0">
                  <c:v>2.5125628140703518E-3</c:v>
                </c:pt>
                <c:pt idx="1">
                  <c:v>2.5062656641604009E-3</c:v>
                </c:pt>
                <c:pt idx="2">
                  <c:v>2.5000000000000001E-3</c:v>
                </c:pt>
                <c:pt idx="3">
                  <c:v>1.0869565217391304E-3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61600"/>
        <c:axId val="58763136"/>
      </c:scatterChart>
      <c:valAx>
        <c:axId val="58761600"/>
        <c:scaling>
          <c:orientation val="minMax"/>
          <c:max val="5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tlak [MPa]</a:t>
                </a:r>
              </a:p>
            </c:rich>
          </c:tx>
          <c:layout>
            <c:manualLayout>
              <c:xMode val="edge"/>
              <c:yMode val="edge"/>
              <c:x val="0.92950470789053452"/>
              <c:y val="0.8236938447210228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58763136"/>
        <c:crossesAt val="1.0000000000000098E-4"/>
        <c:crossBetween val="midCat"/>
        <c:majorUnit val="5"/>
        <c:minorUnit val="5"/>
      </c:valAx>
      <c:valAx>
        <c:axId val="58763136"/>
        <c:scaling>
          <c:logBase val="10"/>
          <c:orientation val="minMax"/>
          <c:max val="1.0000000000000005E-2"/>
          <c:min val="1.0000000000000098E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1 / V</a:t>
                </a:r>
              </a:p>
            </c:rich>
          </c:tx>
          <c:layout>
            <c:manualLayout>
              <c:xMode val="edge"/>
              <c:yMode val="edge"/>
              <c:x val="5.3960042582089765E-2"/>
              <c:y val="6.8870713741427489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58761600"/>
        <c:crossesAt val="0"/>
        <c:crossBetween val="midCat"/>
        <c:majorUnit val="10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5000000000000522" r="0.75000000000000522" t="0.98425196899999956" header="0.49212598450000411" footer="0.4921259845000041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25</xdr:row>
      <xdr:rowOff>28575</xdr:rowOff>
    </xdr:from>
    <xdr:to>
      <xdr:col>11</xdr:col>
      <xdr:colOff>9525</xdr:colOff>
      <xdr:row>44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68</xdr:row>
      <xdr:rowOff>0</xdr:rowOff>
    </xdr:from>
    <xdr:to>
      <xdr:col>11</xdr:col>
      <xdr:colOff>228600</xdr:colOff>
      <xdr:row>79</xdr:row>
      <xdr:rowOff>228600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209550</xdr:colOff>
      <xdr:row>1</xdr:row>
      <xdr:rowOff>47625</xdr:rowOff>
    </xdr:from>
    <xdr:to>
      <xdr:col>1</xdr:col>
      <xdr:colOff>762000</xdr:colOff>
      <xdr:row>4</xdr:row>
      <xdr:rowOff>104775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238125"/>
          <a:ext cx="55245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0.23244</cdr:x>
      <cdr:y>0.56274</cdr:y>
    </cdr:from>
    <cdr:to>
      <cdr:x>0.23244</cdr:x>
      <cdr:y>0.56274</cdr:y>
    </cdr:to>
    <cdr:sp macro="" textlink="">
      <cdr:nvSpPr>
        <cdr:cNvPr id="1024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70290" y="272902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0" i="0" strike="noStrike">
              <a:solidFill>
                <a:srgbClr val="000000"/>
              </a:solidFill>
              <a:latin typeface="Arial CE"/>
            </a:rPr>
            <a:t>p</a:t>
          </a:r>
          <a:r>
            <a:rPr lang="sk-SK" sz="800" b="0" i="0" strike="noStrike" baseline="-25000">
              <a:solidFill>
                <a:srgbClr val="000000"/>
              </a:solidFill>
              <a:latin typeface="Times New Roman CE"/>
            </a:rPr>
            <a:t>0</a:t>
          </a:r>
        </a:p>
      </cdr:txBody>
    </cdr:sp>
  </cdr:relSizeAnchor>
  <cdr:relSizeAnchor xmlns:cdr="http://schemas.openxmlformats.org/drawingml/2006/chartDrawing">
    <cdr:from>
      <cdr:x>0.29735</cdr:x>
      <cdr:y>0.38926</cdr:y>
    </cdr:from>
    <cdr:to>
      <cdr:x>0.29735</cdr:x>
      <cdr:y>0.38926</cdr:y>
    </cdr:to>
    <cdr:sp macro="" textlink="">
      <cdr:nvSpPr>
        <cdr:cNvPr id="10242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1976" y="18702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1" i="0" strike="noStrike">
              <a:solidFill>
                <a:srgbClr val="000000"/>
              </a:solidFill>
              <a:latin typeface="Arial CE"/>
            </a:rPr>
            <a:t>( 1 )</a:t>
          </a:r>
        </a:p>
      </cdr:txBody>
    </cdr:sp>
  </cdr:relSizeAnchor>
  <cdr:relSizeAnchor xmlns:cdr="http://schemas.openxmlformats.org/drawingml/2006/chartDrawing">
    <cdr:from>
      <cdr:x>0.50051</cdr:x>
      <cdr:y>0.83725</cdr:y>
    </cdr:from>
    <cdr:to>
      <cdr:x>0.54462</cdr:x>
      <cdr:y>0.91612</cdr:y>
    </cdr:to>
    <cdr:sp macro="" textlink="">
      <cdr:nvSpPr>
        <cdr:cNvPr id="10243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75084" y="3323488"/>
          <a:ext cx="464894" cy="313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100" b="1" i="0" strike="noStrike">
              <a:solidFill>
                <a:srgbClr val="000000"/>
              </a:solidFill>
              <a:latin typeface="Arial CE"/>
            </a:rPr>
            <a:t>( 2 )</a:t>
          </a:r>
        </a:p>
      </cdr:txBody>
    </cdr:sp>
  </cdr:relSizeAnchor>
  <cdr:relSizeAnchor xmlns:cdr="http://schemas.openxmlformats.org/drawingml/2006/chartDrawing">
    <cdr:from>
      <cdr:x>0.88795</cdr:x>
      <cdr:y>0.09864</cdr:y>
    </cdr:from>
    <cdr:to>
      <cdr:x>0.88795</cdr:x>
      <cdr:y>0.09864</cdr:y>
    </cdr:to>
    <cdr:sp macro="" textlink="">
      <cdr:nvSpPr>
        <cdr:cNvPr id="10244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88567" y="4315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0" i="0" strike="noStrike">
              <a:solidFill>
                <a:srgbClr val="000000"/>
              </a:solidFill>
              <a:latin typeface="Arial CE"/>
            </a:rPr>
            <a:t>p</a:t>
          </a:r>
          <a:r>
            <a:rPr lang="sk-SK" sz="800" b="0" i="0" strike="noStrike" baseline="-25000">
              <a:solidFill>
                <a:srgbClr val="000000"/>
              </a:solidFill>
              <a:latin typeface="Times New Roman CE"/>
            </a:rPr>
            <a:t>f</a:t>
          </a:r>
        </a:p>
      </cdr:txBody>
    </cdr:sp>
  </cdr:relSizeAnchor>
  <cdr:relSizeAnchor xmlns:cdr="http://schemas.openxmlformats.org/drawingml/2006/chartDrawing">
    <cdr:from>
      <cdr:x>0.11362</cdr:x>
      <cdr:y>0.3069</cdr:y>
    </cdr:from>
    <cdr:to>
      <cdr:x>0.16031</cdr:x>
      <cdr:y>0.38495</cdr:y>
    </cdr:to>
    <cdr:sp macro="" textlink="">
      <cdr:nvSpPr>
        <cdr:cNvPr id="102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97504" y="1218237"/>
          <a:ext cx="492085" cy="3098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400" b="1" i="0" strike="noStrike">
              <a:solidFill>
                <a:srgbClr val="000000"/>
              </a:solidFill>
              <a:latin typeface="Arial CE"/>
            </a:rPr>
            <a:t>p</a:t>
          </a:r>
          <a:r>
            <a:rPr lang="sk-SK" sz="1200" b="1" i="0" strike="noStrike" baseline="-25000">
              <a:solidFill>
                <a:srgbClr val="000000"/>
              </a:solidFill>
              <a:latin typeface="Times New Roman CE"/>
            </a:rPr>
            <a:t>0</a:t>
          </a:r>
        </a:p>
      </cdr:txBody>
    </cdr:sp>
  </cdr:relSizeAnchor>
  <cdr:relSizeAnchor xmlns:cdr="http://schemas.openxmlformats.org/drawingml/2006/chartDrawing">
    <cdr:from>
      <cdr:x>0.50886</cdr:x>
      <cdr:y>0.30021</cdr:y>
    </cdr:from>
    <cdr:to>
      <cdr:x>0.55073</cdr:x>
      <cdr:y>0.37887</cdr:y>
    </cdr:to>
    <cdr:sp macro="" textlink="">
      <cdr:nvSpPr>
        <cdr:cNvPr id="1024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63059" y="1191680"/>
          <a:ext cx="441286" cy="3122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100" b="1" i="0" strike="noStrike">
              <a:solidFill>
                <a:srgbClr val="000000"/>
              </a:solidFill>
              <a:latin typeface="Arial CE"/>
            </a:rPr>
            <a:t>( 1 )</a:t>
          </a:r>
        </a:p>
      </cdr:txBody>
    </cdr:sp>
  </cdr:relSizeAnchor>
  <cdr:relSizeAnchor xmlns:cdr="http://schemas.openxmlformats.org/drawingml/2006/chartDrawing">
    <cdr:from>
      <cdr:x>0.87524</cdr:x>
      <cdr:y>0.30104</cdr:y>
    </cdr:from>
    <cdr:to>
      <cdr:x>0.92242</cdr:x>
      <cdr:y>0.37391</cdr:y>
    </cdr:to>
    <cdr:sp macro="" textlink="">
      <cdr:nvSpPr>
        <cdr:cNvPr id="1024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24520" y="1194994"/>
          <a:ext cx="497249" cy="2892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400" b="1" i="0" strike="noStrike">
              <a:solidFill>
                <a:srgbClr val="000000"/>
              </a:solidFill>
              <a:latin typeface="Arial CE"/>
            </a:rPr>
            <a:t>p</a:t>
          </a:r>
          <a:r>
            <a:rPr lang="sk-SK" sz="1200" b="1" i="0" strike="noStrike" baseline="-25000">
              <a:solidFill>
                <a:srgbClr val="000000"/>
              </a:solidFill>
              <a:latin typeface="Times New Roman CE"/>
            </a:rPr>
            <a:t>f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0.73122</cdr:x>
      <cdr:y>0.50148</cdr:y>
    </cdr:from>
    <cdr:to>
      <cdr:x>0.73122</cdr:x>
      <cdr:y>0.50148</cdr:y>
    </cdr:to>
    <cdr:sp macro="" textlink="">
      <cdr:nvSpPr>
        <cdr:cNvPr id="1126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74790" y="176791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0" i="0" strike="noStrike">
              <a:solidFill>
                <a:srgbClr val="000000"/>
              </a:solidFill>
              <a:latin typeface="Arial CE"/>
            </a:rPr>
            <a:t>P</a:t>
          </a:r>
          <a:r>
            <a:rPr lang="sk-SK" sz="800" b="0" i="0" strike="noStrike">
              <a:solidFill>
                <a:srgbClr val="000000"/>
              </a:solidFill>
              <a:latin typeface="Times New Roman CE"/>
            </a:rPr>
            <a:t>l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25</xdr:row>
      <xdr:rowOff>28575</xdr:rowOff>
    </xdr:from>
    <xdr:to>
      <xdr:col>11</xdr:col>
      <xdr:colOff>9525</xdr:colOff>
      <xdr:row>44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67</xdr:row>
      <xdr:rowOff>0</xdr:rowOff>
    </xdr:from>
    <xdr:to>
      <xdr:col>11</xdr:col>
      <xdr:colOff>228600</xdr:colOff>
      <xdr:row>78</xdr:row>
      <xdr:rowOff>228600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209550</xdr:colOff>
      <xdr:row>1</xdr:row>
      <xdr:rowOff>47625</xdr:rowOff>
    </xdr:from>
    <xdr:to>
      <xdr:col>1</xdr:col>
      <xdr:colOff>762000</xdr:colOff>
      <xdr:row>4</xdr:row>
      <xdr:rowOff>104775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238125"/>
          <a:ext cx="55245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0.23244</cdr:x>
      <cdr:y>0.56274</cdr:y>
    </cdr:from>
    <cdr:to>
      <cdr:x>0.23244</cdr:x>
      <cdr:y>0.56274</cdr:y>
    </cdr:to>
    <cdr:sp macro="" textlink="">
      <cdr:nvSpPr>
        <cdr:cNvPr id="1024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70290" y="272902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0" i="0" strike="noStrike">
              <a:solidFill>
                <a:srgbClr val="000000"/>
              </a:solidFill>
              <a:latin typeface="Arial CE"/>
            </a:rPr>
            <a:t>p</a:t>
          </a:r>
          <a:r>
            <a:rPr lang="sk-SK" sz="800" b="0" i="0" strike="noStrike" baseline="-25000">
              <a:solidFill>
                <a:srgbClr val="000000"/>
              </a:solidFill>
              <a:latin typeface="Times New Roman CE"/>
            </a:rPr>
            <a:t>0</a:t>
          </a:r>
        </a:p>
      </cdr:txBody>
    </cdr:sp>
  </cdr:relSizeAnchor>
  <cdr:relSizeAnchor xmlns:cdr="http://schemas.openxmlformats.org/drawingml/2006/chartDrawing">
    <cdr:from>
      <cdr:x>0.29735</cdr:x>
      <cdr:y>0.38926</cdr:y>
    </cdr:from>
    <cdr:to>
      <cdr:x>0.29735</cdr:x>
      <cdr:y>0.38926</cdr:y>
    </cdr:to>
    <cdr:sp macro="" textlink="">
      <cdr:nvSpPr>
        <cdr:cNvPr id="10242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1976" y="18702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1" i="0" strike="noStrike">
              <a:solidFill>
                <a:srgbClr val="000000"/>
              </a:solidFill>
              <a:latin typeface="Arial CE"/>
            </a:rPr>
            <a:t>( 1 )</a:t>
          </a:r>
        </a:p>
      </cdr:txBody>
    </cdr:sp>
  </cdr:relSizeAnchor>
  <cdr:relSizeAnchor xmlns:cdr="http://schemas.openxmlformats.org/drawingml/2006/chartDrawing">
    <cdr:from>
      <cdr:x>0.50051</cdr:x>
      <cdr:y>0.83725</cdr:y>
    </cdr:from>
    <cdr:to>
      <cdr:x>0.54462</cdr:x>
      <cdr:y>0.91612</cdr:y>
    </cdr:to>
    <cdr:sp macro="" textlink="">
      <cdr:nvSpPr>
        <cdr:cNvPr id="10243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75084" y="3323488"/>
          <a:ext cx="464894" cy="313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100" b="1" i="0" strike="noStrike">
              <a:solidFill>
                <a:srgbClr val="000000"/>
              </a:solidFill>
              <a:latin typeface="Arial CE"/>
            </a:rPr>
            <a:t>( 2 )</a:t>
          </a:r>
        </a:p>
      </cdr:txBody>
    </cdr:sp>
  </cdr:relSizeAnchor>
  <cdr:relSizeAnchor xmlns:cdr="http://schemas.openxmlformats.org/drawingml/2006/chartDrawing">
    <cdr:from>
      <cdr:x>0.88795</cdr:x>
      <cdr:y>0.09864</cdr:y>
    </cdr:from>
    <cdr:to>
      <cdr:x>0.88795</cdr:x>
      <cdr:y>0.09864</cdr:y>
    </cdr:to>
    <cdr:sp macro="" textlink="">
      <cdr:nvSpPr>
        <cdr:cNvPr id="10244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88567" y="4315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0" i="0" strike="noStrike">
              <a:solidFill>
                <a:srgbClr val="000000"/>
              </a:solidFill>
              <a:latin typeface="Arial CE"/>
            </a:rPr>
            <a:t>p</a:t>
          </a:r>
          <a:r>
            <a:rPr lang="sk-SK" sz="800" b="0" i="0" strike="noStrike" baseline="-25000">
              <a:solidFill>
                <a:srgbClr val="000000"/>
              </a:solidFill>
              <a:latin typeface="Times New Roman CE"/>
            </a:rPr>
            <a:t>f</a:t>
          </a:r>
        </a:p>
      </cdr:txBody>
    </cdr:sp>
  </cdr:relSizeAnchor>
  <cdr:relSizeAnchor xmlns:cdr="http://schemas.openxmlformats.org/drawingml/2006/chartDrawing">
    <cdr:from>
      <cdr:x>0.2345</cdr:x>
      <cdr:y>0.21392</cdr:y>
    </cdr:from>
    <cdr:to>
      <cdr:x>0.28119</cdr:x>
      <cdr:y>0.29197</cdr:y>
    </cdr:to>
    <cdr:sp macro="" textlink="">
      <cdr:nvSpPr>
        <cdr:cNvPr id="102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1444" y="849147"/>
          <a:ext cx="492085" cy="3098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400" b="1" i="0" strike="noStrike">
              <a:solidFill>
                <a:srgbClr val="000000"/>
              </a:solidFill>
              <a:latin typeface="Arial CE"/>
            </a:rPr>
            <a:t>p</a:t>
          </a:r>
          <a:r>
            <a:rPr lang="sk-SK" sz="1200" b="1" i="0" strike="noStrike" baseline="-25000">
              <a:solidFill>
                <a:srgbClr val="000000"/>
              </a:solidFill>
              <a:latin typeface="Times New Roman CE"/>
            </a:rPr>
            <a:t>0</a:t>
          </a:r>
        </a:p>
      </cdr:txBody>
    </cdr:sp>
  </cdr:relSizeAnchor>
  <cdr:relSizeAnchor xmlns:cdr="http://schemas.openxmlformats.org/drawingml/2006/chartDrawing">
    <cdr:from>
      <cdr:x>0.50321</cdr:x>
      <cdr:y>0.20123</cdr:y>
    </cdr:from>
    <cdr:to>
      <cdr:x>0.54508</cdr:x>
      <cdr:y>0.27989</cdr:y>
    </cdr:to>
    <cdr:sp macro="" textlink="">
      <cdr:nvSpPr>
        <cdr:cNvPr id="1024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03555" y="798790"/>
          <a:ext cx="441285" cy="3122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100" b="1" i="0" strike="noStrike">
              <a:solidFill>
                <a:srgbClr val="000000"/>
              </a:solidFill>
              <a:latin typeface="Arial CE"/>
            </a:rPr>
            <a:t>( 1 )</a:t>
          </a:r>
        </a:p>
      </cdr:txBody>
    </cdr:sp>
  </cdr:relSizeAnchor>
  <cdr:relSizeAnchor xmlns:cdr="http://schemas.openxmlformats.org/drawingml/2006/chartDrawing">
    <cdr:from>
      <cdr:x>0.86055</cdr:x>
      <cdr:y>0.20206</cdr:y>
    </cdr:from>
    <cdr:to>
      <cdr:x>0.90773</cdr:x>
      <cdr:y>0.27493</cdr:y>
    </cdr:to>
    <cdr:sp macro="" textlink="">
      <cdr:nvSpPr>
        <cdr:cNvPr id="1024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69735" y="802086"/>
          <a:ext cx="497249" cy="289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400" b="1" i="0" strike="noStrike">
              <a:solidFill>
                <a:srgbClr val="000000"/>
              </a:solidFill>
              <a:latin typeface="Arial CE"/>
            </a:rPr>
            <a:t>p</a:t>
          </a:r>
          <a:r>
            <a:rPr lang="sk-SK" sz="1200" b="1" i="0" strike="noStrike" baseline="-25000">
              <a:solidFill>
                <a:srgbClr val="000000"/>
              </a:solidFill>
              <a:latin typeface="Times New Roman CE"/>
            </a:rPr>
            <a:t>f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0.73122</cdr:x>
      <cdr:y>0.50148</cdr:y>
    </cdr:from>
    <cdr:to>
      <cdr:x>0.73122</cdr:x>
      <cdr:y>0.50148</cdr:y>
    </cdr:to>
    <cdr:sp macro="" textlink="">
      <cdr:nvSpPr>
        <cdr:cNvPr id="1126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74790" y="176791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0" i="0" strike="noStrike">
              <a:solidFill>
                <a:srgbClr val="000000"/>
              </a:solidFill>
              <a:latin typeface="Arial CE"/>
            </a:rPr>
            <a:t>P</a:t>
          </a:r>
          <a:r>
            <a:rPr lang="sk-SK" sz="800" b="0" i="0" strike="noStrike">
              <a:solidFill>
                <a:srgbClr val="000000"/>
              </a:solidFill>
              <a:latin typeface="Times New Roman CE"/>
            </a:rPr>
            <a:t>l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25</xdr:row>
      <xdr:rowOff>28575</xdr:rowOff>
    </xdr:from>
    <xdr:to>
      <xdr:col>11</xdr:col>
      <xdr:colOff>9525</xdr:colOff>
      <xdr:row>44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67</xdr:row>
      <xdr:rowOff>0</xdr:rowOff>
    </xdr:from>
    <xdr:to>
      <xdr:col>11</xdr:col>
      <xdr:colOff>228600</xdr:colOff>
      <xdr:row>78</xdr:row>
      <xdr:rowOff>228600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209550</xdr:colOff>
      <xdr:row>1</xdr:row>
      <xdr:rowOff>47625</xdr:rowOff>
    </xdr:from>
    <xdr:to>
      <xdr:col>1</xdr:col>
      <xdr:colOff>762000</xdr:colOff>
      <xdr:row>4</xdr:row>
      <xdr:rowOff>104775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238125"/>
          <a:ext cx="55245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0.23244</cdr:x>
      <cdr:y>0.56274</cdr:y>
    </cdr:from>
    <cdr:to>
      <cdr:x>0.23244</cdr:x>
      <cdr:y>0.56274</cdr:y>
    </cdr:to>
    <cdr:sp macro="" textlink="">
      <cdr:nvSpPr>
        <cdr:cNvPr id="1024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70290" y="272902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0" i="0" strike="noStrike">
              <a:solidFill>
                <a:srgbClr val="000000"/>
              </a:solidFill>
              <a:latin typeface="Arial CE"/>
            </a:rPr>
            <a:t>p</a:t>
          </a:r>
          <a:r>
            <a:rPr lang="sk-SK" sz="800" b="0" i="0" strike="noStrike" baseline="-25000">
              <a:solidFill>
                <a:srgbClr val="000000"/>
              </a:solidFill>
              <a:latin typeface="Times New Roman CE"/>
            </a:rPr>
            <a:t>0</a:t>
          </a:r>
        </a:p>
      </cdr:txBody>
    </cdr:sp>
  </cdr:relSizeAnchor>
  <cdr:relSizeAnchor xmlns:cdr="http://schemas.openxmlformats.org/drawingml/2006/chartDrawing">
    <cdr:from>
      <cdr:x>0.29735</cdr:x>
      <cdr:y>0.38926</cdr:y>
    </cdr:from>
    <cdr:to>
      <cdr:x>0.29735</cdr:x>
      <cdr:y>0.38926</cdr:y>
    </cdr:to>
    <cdr:sp macro="" textlink="">
      <cdr:nvSpPr>
        <cdr:cNvPr id="10242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1976" y="18702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1" i="0" strike="noStrike">
              <a:solidFill>
                <a:srgbClr val="000000"/>
              </a:solidFill>
              <a:latin typeface="Arial CE"/>
            </a:rPr>
            <a:t>( 1 )</a:t>
          </a:r>
        </a:p>
      </cdr:txBody>
    </cdr:sp>
  </cdr:relSizeAnchor>
  <cdr:relSizeAnchor xmlns:cdr="http://schemas.openxmlformats.org/drawingml/2006/chartDrawing">
    <cdr:from>
      <cdr:x>0.50051</cdr:x>
      <cdr:y>0.83725</cdr:y>
    </cdr:from>
    <cdr:to>
      <cdr:x>0.54462</cdr:x>
      <cdr:y>0.91612</cdr:y>
    </cdr:to>
    <cdr:sp macro="" textlink="">
      <cdr:nvSpPr>
        <cdr:cNvPr id="10243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75084" y="3323488"/>
          <a:ext cx="464894" cy="313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100" b="1" i="0" strike="noStrike">
              <a:solidFill>
                <a:srgbClr val="000000"/>
              </a:solidFill>
              <a:latin typeface="Arial CE"/>
            </a:rPr>
            <a:t>( 2 )</a:t>
          </a:r>
        </a:p>
      </cdr:txBody>
    </cdr:sp>
  </cdr:relSizeAnchor>
  <cdr:relSizeAnchor xmlns:cdr="http://schemas.openxmlformats.org/drawingml/2006/chartDrawing">
    <cdr:from>
      <cdr:x>0.88795</cdr:x>
      <cdr:y>0.09864</cdr:y>
    </cdr:from>
    <cdr:to>
      <cdr:x>0.88795</cdr:x>
      <cdr:y>0.09864</cdr:y>
    </cdr:to>
    <cdr:sp macro="" textlink="">
      <cdr:nvSpPr>
        <cdr:cNvPr id="10244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88567" y="4315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0" i="0" strike="noStrike">
              <a:solidFill>
                <a:srgbClr val="000000"/>
              </a:solidFill>
              <a:latin typeface="Arial CE"/>
            </a:rPr>
            <a:t>p</a:t>
          </a:r>
          <a:r>
            <a:rPr lang="sk-SK" sz="800" b="0" i="0" strike="noStrike" baseline="-25000">
              <a:solidFill>
                <a:srgbClr val="000000"/>
              </a:solidFill>
              <a:latin typeface="Times New Roman CE"/>
            </a:rPr>
            <a:t>f</a:t>
          </a:r>
        </a:p>
      </cdr:txBody>
    </cdr:sp>
  </cdr:relSizeAnchor>
  <cdr:relSizeAnchor xmlns:cdr="http://schemas.openxmlformats.org/drawingml/2006/chartDrawing">
    <cdr:from>
      <cdr:x>0.1091</cdr:x>
      <cdr:y>0.24091</cdr:y>
    </cdr:from>
    <cdr:to>
      <cdr:x>0.15579</cdr:x>
      <cdr:y>0.31896</cdr:y>
    </cdr:to>
    <cdr:sp macro="" textlink="">
      <cdr:nvSpPr>
        <cdr:cNvPr id="102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9863" y="956316"/>
          <a:ext cx="492085" cy="3098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400" b="1" i="0" strike="noStrike">
              <a:solidFill>
                <a:srgbClr val="000000"/>
              </a:solidFill>
              <a:latin typeface="Arial CE"/>
            </a:rPr>
            <a:t>p</a:t>
          </a:r>
          <a:r>
            <a:rPr lang="sk-SK" sz="1200" b="1" i="0" strike="noStrike" baseline="-25000">
              <a:solidFill>
                <a:srgbClr val="000000"/>
              </a:solidFill>
              <a:latin typeface="Times New Roman CE"/>
            </a:rPr>
            <a:t>0</a:t>
          </a:r>
        </a:p>
      </cdr:txBody>
    </cdr:sp>
  </cdr:relSizeAnchor>
  <cdr:relSizeAnchor xmlns:cdr="http://schemas.openxmlformats.org/drawingml/2006/chartDrawing">
    <cdr:from>
      <cdr:x>0.50321</cdr:x>
      <cdr:y>0.20123</cdr:y>
    </cdr:from>
    <cdr:to>
      <cdr:x>0.54508</cdr:x>
      <cdr:y>0.27989</cdr:y>
    </cdr:to>
    <cdr:sp macro="" textlink="">
      <cdr:nvSpPr>
        <cdr:cNvPr id="1024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03555" y="798790"/>
          <a:ext cx="441285" cy="3122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100" b="1" i="0" strike="noStrike">
              <a:solidFill>
                <a:srgbClr val="000000"/>
              </a:solidFill>
              <a:latin typeface="Arial CE"/>
            </a:rPr>
            <a:t>( 1 )</a:t>
          </a:r>
        </a:p>
      </cdr:txBody>
    </cdr:sp>
  </cdr:relSizeAnchor>
  <cdr:relSizeAnchor xmlns:cdr="http://schemas.openxmlformats.org/drawingml/2006/chartDrawing">
    <cdr:from>
      <cdr:x>0.86055</cdr:x>
      <cdr:y>0.20206</cdr:y>
    </cdr:from>
    <cdr:to>
      <cdr:x>0.90773</cdr:x>
      <cdr:y>0.27493</cdr:y>
    </cdr:to>
    <cdr:sp macro="" textlink="">
      <cdr:nvSpPr>
        <cdr:cNvPr id="1024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69735" y="802086"/>
          <a:ext cx="497249" cy="289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400" b="1" i="0" strike="noStrike">
              <a:solidFill>
                <a:srgbClr val="000000"/>
              </a:solidFill>
              <a:latin typeface="Arial CE"/>
            </a:rPr>
            <a:t>p</a:t>
          </a:r>
          <a:r>
            <a:rPr lang="sk-SK" sz="1200" b="1" i="0" strike="noStrike" baseline="-25000">
              <a:solidFill>
                <a:srgbClr val="000000"/>
              </a:solidFill>
              <a:latin typeface="Times New Roman CE"/>
            </a:rPr>
            <a:t>f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0.73122</cdr:x>
      <cdr:y>0.50148</cdr:y>
    </cdr:from>
    <cdr:to>
      <cdr:x>0.73122</cdr:x>
      <cdr:y>0.50148</cdr:y>
    </cdr:to>
    <cdr:sp macro="" textlink="">
      <cdr:nvSpPr>
        <cdr:cNvPr id="1126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74790" y="176791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0" i="0" strike="noStrike">
              <a:solidFill>
                <a:srgbClr val="000000"/>
              </a:solidFill>
              <a:latin typeface="Arial CE"/>
            </a:rPr>
            <a:t>P</a:t>
          </a:r>
          <a:r>
            <a:rPr lang="sk-SK" sz="800" b="0" i="0" strike="noStrike">
              <a:solidFill>
                <a:srgbClr val="000000"/>
              </a:solidFill>
              <a:latin typeface="Times New Roman CE"/>
            </a:rPr>
            <a:t>l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7"/>
  <sheetViews>
    <sheetView view="pageBreakPreview" zoomScale="80" zoomScaleNormal="75" zoomScaleSheetLayoutView="80" workbookViewId="0">
      <selection activeCell="I18" sqref="I18"/>
    </sheetView>
  </sheetViews>
  <sheetFormatPr defaultRowHeight="12.75" x14ac:dyDescent="0.2"/>
  <cols>
    <col min="1" max="1" width="4.7109375" style="15" customWidth="1"/>
    <col min="2" max="11" width="15.7109375" style="15" customWidth="1"/>
    <col min="12" max="12" width="4.42578125" style="15" customWidth="1"/>
    <col min="13" max="16384" width="9.140625" style="15"/>
  </cols>
  <sheetData>
    <row r="1" spans="1:37" customFormat="1" ht="15" customHeight="1" x14ac:dyDescent="0.2">
      <c r="A1" s="1" t="s">
        <v>0</v>
      </c>
      <c r="B1" s="2"/>
      <c r="C1" s="157" t="s">
        <v>58</v>
      </c>
      <c r="D1" s="157"/>
      <c r="E1" s="157"/>
      <c r="F1" s="158"/>
      <c r="G1" s="163" t="s">
        <v>1</v>
      </c>
      <c r="H1" s="164"/>
      <c r="I1" s="164"/>
      <c r="J1" s="164"/>
      <c r="K1" s="164"/>
      <c r="L1" s="165"/>
      <c r="M1" s="3"/>
      <c r="Q1" s="4"/>
      <c r="R1" s="4"/>
      <c r="S1" s="3"/>
      <c r="T1" s="5"/>
      <c r="U1" s="5"/>
      <c r="V1" s="5"/>
      <c r="W1" s="3"/>
      <c r="X1" s="3"/>
      <c r="Y1" s="3"/>
      <c r="Z1" s="5"/>
      <c r="AA1" s="5"/>
      <c r="AB1" s="5"/>
      <c r="AC1" s="3"/>
      <c r="AD1" s="3"/>
      <c r="AE1" s="3"/>
      <c r="AF1" s="3"/>
      <c r="AG1" s="3"/>
      <c r="AH1" s="3"/>
      <c r="AI1" s="3"/>
      <c r="AJ1" s="3"/>
      <c r="AK1" s="3"/>
    </row>
    <row r="2" spans="1:37" customFormat="1" ht="12.75" customHeight="1" x14ac:dyDescent="0.2">
      <c r="A2" s="112"/>
      <c r="B2" s="113" t="s">
        <v>2</v>
      </c>
      <c r="C2" s="159"/>
      <c r="D2" s="159"/>
      <c r="E2" s="159"/>
      <c r="F2" s="160"/>
      <c r="G2" s="166"/>
      <c r="H2" s="167"/>
      <c r="I2" s="167"/>
      <c r="J2" s="167"/>
      <c r="K2" s="167"/>
      <c r="L2" s="168"/>
      <c r="M2" s="5"/>
      <c r="Q2" s="3"/>
      <c r="R2" s="3"/>
      <c r="S2" s="6"/>
      <c r="T2" s="6"/>
      <c r="U2" s="6"/>
      <c r="V2" s="6"/>
      <c r="W2" s="7"/>
      <c r="X2" s="3"/>
      <c r="Y2" s="6"/>
      <c r="Z2" s="6"/>
      <c r="AA2" s="6"/>
      <c r="AB2" s="6"/>
      <c r="AC2" s="3"/>
      <c r="AD2" s="3"/>
      <c r="AE2" s="3"/>
      <c r="AF2" s="3"/>
      <c r="AG2" s="3"/>
      <c r="AH2" s="3"/>
      <c r="AI2" s="3"/>
      <c r="AJ2" s="3"/>
      <c r="AK2" s="3"/>
    </row>
    <row r="3" spans="1:37" customFormat="1" ht="12.75" customHeight="1" x14ac:dyDescent="0.2">
      <c r="A3" s="112"/>
      <c r="B3" s="6"/>
      <c r="C3" s="159"/>
      <c r="D3" s="159"/>
      <c r="E3" s="159"/>
      <c r="F3" s="160"/>
      <c r="G3" s="166"/>
      <c r="H3" s="167"/>
      <c r="I3" s="167"/>
      <c r="J3" s="167"/>
      <c r="K3" s="167"/>
      <c r="L3" s="168"/>
      <c r="M3" s="8"/>
      <c r="Q3" s="3"/>
      <c r="R3" s="9"/>
      <c r="S3" s="6"/>
      <c r="T3" s="6"/>
      <c r="U3" s="6"/>
      <c r="V3" s="6"/>
      <c r="W3" s="7"/>
      <c r="X3" s="6"/>
      <c r="Y3" s="6"/>
      <c r="Z3" s="6"/>
      <c r="AA3" s="6"/>
      <c r="AB3" s="6"/>
      <c r="AC3" s="3"/>
      <c r="AD3" s="3"/>
      <c r="AE3" s="3"/>
      <c r="AF3" s="3"/>
      <c r="AG3" s="3"/>
      <c r="AH3" s="3"/>
      <c r="AI3" s="3"/>
      <c r="AJ3" s="3"/>
      <c r="AK3" s="3"/>
    </row>
    <row r="4" spans="1:37" customFormat="1" ht="12.75" customHeight="1" x14ac:dyDescent="0.2">
      <c r="A4" s="112"/>
      <c r="B4" s="6"/>
      <c r="C4" s="159"/>
      <c r="D4" s="159"/>
      <c r="E4" s="159"/>
      <c r="F4" s="160"/>
      <c r="G4" s="166"/>
      <c r="H4" s="167"/>
      <c r="I4" s="167"/>
      <c r="J4" s="167"/>
      <c r="K4" s="167"/>
      <c r="L4" s="168"/>
      <c r="M4" s="5"/>
      <c r="Q4" s="3"/>
      <c r="R4" s="9"/>
      <c r="S4" s="6"/>
      <c r="T4" s="6"/>
      <c r="U4" s="6"/>
      <c r="V4" s="6"/>
      <c r="W4" s="7"/>
      <c r="X4" s="6"/>
      <c r="Y4" s="6"/>
      <c r="Z4" s="6"/>
      <c r="AA4" s="6"/>
      <c r="AB4" s="6"/>
      <c r="AC4" s="3"/>
      <c r="AD4" s="3"/>
      <c r="AE4" s="3"/>
      <c r="AF4" s="3"/>
      <c r="AG4" s="3"/>
      <c r="AH4" s="3"/>
      <c r="AI4" s="3"/>
      <c r="AJ4" s="3"/>
      <c r="AK4" s="3"/>
    </row>
    <row r="5" spans="1:37" customFormat="1" ht="12.75" customHeight="1" x14ac:dyDescent="0.2">
      <c r="A5" s="114"/>
      <c r="B5" s="115"/>
      <c r="C5" s="161"/>
      <c r="D5" s="161"/>
      <c r="E5" s="161"/>
      <c r="F5" s="162"/>
      <c r="G5" s="169"/>
      <c r="H5" s="170"/>
      <c r="I5" s="170"/>
      <c r="J5" s="170"/>
      <c r="K5" s="170"/>
      <c r="L5" s="171"/>
      <c r="M5" s="8"/>
      <c r="Q5" s="3"/>
      <c r="R5" s="9"/>
      <c r="S5" s="6"/>
      <c r="T5" s="6"/>
      <c r="U5" s="6"/>
      <c r="V5" s="6"/>
      <c r="W5" s="7"/>
      <c r="X5" s="6"/>
      <c r="Y5" s="6"/>
      <c r="Z5" s="6"/>
      <c r="AA5" s="6"/>
      <c r="AB5" s="6"/>
      <c r="AC5" s="3"/>
      <c r="AD5" s="3"/>
      <c r="AE5" s="3"/>
      <c r="AF5" s="3"/>
      <c r="AG5" s="3"/>
      <c r="AH5" s="3"/>
      <c r="AI5" s="3"/>
      <c r="AJ5" s="3"/>
      <c r="AK5" s="3"/>
    </row>
    <row r="6" spans="1:37" customFormat="1" ht="80.25" customHeight="1" x14ac:dyDescent="0.5">
      <c r="A6" s="10"/>
      <c r="B6" s="11"/>
      <c r="C6" s="11"/>
      <c r="D6" s="11"/>
      <c r="E6" s="181" t="s">
        <v>62</v>
      </c>
      <c r="F6" s="181"/>
      <c r="G6" s="181"/>
      <c r="H6" s="181"/>
      <c r="I6" s="12"/>
      <c r="J6" s="12"/>
      <c r="K6" s="12"/>
      <c r="L6" s="13"/>
      <c r="N6" s="14" t="s">
        <v>3</v>
      </c>
      <c r="O6" s="15"/>
      <c r="P6" s="16">
        <f>G7</f>
        <v>10.7</v>
      </c>
      <c r="Q6" s="15" t="s">
        <v>4</v>
      </c>
      <c r="R6" s="9"/>
      <c r="S6" s="6"/>
      <c r="T6" s="6"/>
      <c r="U6" s="6"/>
      <c r="V6" s="6"/>
      <c r="W6" s="7"/>
      <c r="X6" s="6"/>
      <c r="Y6" s="6"/>
      <c r="Z6" s="6"/>
      <c r="AA6" s="6"/>
      <c r="AB6" s="6"/>
      <c r="AC6" s="3"/>
      <c r="AD6" s="3"/>
      <c r="AE6" s="3"/>
      <c r="AF6" s="3"/>
      <c r="AG6" s="3"/>
      <c r="AH6" s="3"/>
      <c r="AI6" s="3"/>
      <c r="AJ6" s="3"/>
      <c r="AK6" s="3"/>
    </row>
    <row r="7" spans="1:37" customFormat="1" ht="20.25" x14ac:dyDescent="0.3">
      <c r="A7" s="17"/>
      <c r="B7" s="172" t="s">
        <v>5</v>
      </c>
      <c r="C7" s="172"/>
      <c r="D7" s="172"/>
      <c r="E7" s="172"/>
      <c r="F7" s="172"/>
      <c r="G7" s="18">
        <v>10.7</v>
      </c>
      <c r="H7" s="18"/>
      <c r="I7" s="18"/>
      <c r="J7" s="18"/>
      <c r="K7" s="18"/>
      <c r="L7" s="19"/>
      <c r="N7" s="15" t="s">
        <v>6</v>
      </c>
      <c r="O7" s="15"/>
      <c r="P7" s="16">
        <f>I14</f>
        <v>8.5</v>
      </c>
      <c r="Q7" s="15" t="s">
        <v>4</v>
      </c>
      <c r="R7" s="9"/>
      <c r="S7" s="6"/>
      <c r="T7" s="6"/>
      <c r="U7" s="6"/>
      <c r="V7" s="6"/>
      <c r="W7" s="7"/>
      <c r="X7" s="6"/>
      <c r="Y7" s="6"/>
      <c r="Z7" s="6"/>
      <c r="AA7" s="6"/>
      <c r="AB7" s="6"/>
      <c r="AC7" s="3"/>
      <c r="AD7" s="3"/>
      <c r="AE7" s="3"/>
      <c r="AF7" s="3"/>
      <c r="AG7" s="3"/>
      <c r="AH7" s="3"/>
      <c r="AI7" s="3"/>
      <c r="AJ7" s="3"/>
      <c r="AK7" s="3"/>
    </row>
    <row r="8" spans="1:37" x14ac:dyDescent="0.2">
      <c r="A8" s="20"/>
      <c r="B8" s="21"/>
      <c r="C8" s="21"/>
      <c r="D8" s="21"/>
      <c r="E8" s="21"/>
      <c r="F8" s="21"/>
      <c r="G8" s="21"/>
      <c r="H8" s="21"/>
      <c r="I8" s="21"/>
      <c r="J8" s="21"/>
      <c r="K8" s="21"/>
      <c r="L8" s="22"/>
      <c r="P8" s="23"/>
    </row>
    <row r="9" spans="1:37" ht="20.100000000000001" customHeight="1" x14ac:dyDescent="0.2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2"/>
      <c r="P9" s="23"/>
    </row>
    <row r="10" spans="1:37" ht="20.25" customHeight="1" x14ac:dyDescent="0.3">
      <c r="A10" s="20"/>
      <c r="B10" s="24" t="s">
        <v>7</v>
      </c>
      <c r="C10" s="173" t="s">
        <v>68</v>
      </c>
      <c r="D10" s="173"/>
      <c r="E10" s="173"/>
      <c r="F10" s="173"/>
      <c r="G10" s="173"/>
      <c r="H10" s="173"/>
      <c r="I10" s="173"/>
      <c r="J10" s="173"/>
      <c r="K10" s="173"/>
      <c r="L10" s="22"/>
      <c r="P10" s="23"/>
    </row>
    <row r="11" spans="1:37" ht="20.100000000000001" customHeight="1" x14ac:dyDescent="0.2">
      <c r="A11" s="20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2"/>
      <c r="P11" s="23"/>
    </row>
    <row r="12" spans="1:37" ht="20.100000000000001" customHeight="1" x14ac:dyDescent="0.2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2"/>
      <c r="P12" s="23"/>
    </row>
    <row r="13" spans="1:37" ht="20.100000000000001" customHeight="1" x14ac:dyDescent="0.35">
      <c r="A13" s="20"/>
      <c r="B13" s="26" t="s">
        <v>8</v>
      </c>
      <c r="C13" s="27"/>
      <c r="D13" s="27" t="s">
        <v>9</v>
      </c>
      <c r="E13" s="27"/>
      <c r="F13" s="28"/>
      <c r="G13" s="28"/>
      <c r="H13" s="29" t="s">
        <v>10</v>
      </c>
      <c r="I13" s="21"/>
      <c r="J13" s="30">
        <f>P17</f>
        <v>0.2</v>
      </c>
      <c r="K13" s="28"/>
      <c r="L13" s="22"/>
      <c r="N13" s="14" t="s">
        <v>11</v>
      </c>
      <c r="P13" s="16">
        <v>1</v>
      </c>
      <c r="Q13" s="15" t="s">
        <v>12</v>
      </c>
    </row>
    <row r="14" spans="1:37" ht="20.100000000000001" customHeight="1" x14ac:dyDescent="0.3">
      <c r="A14" s="20"/>
      <c r="B14" s="26" t="s">
        <v>13</v>
      </c>
      <c r="C14" s="27"/>
      <c r="D14" s="27" t="s">
        <v>60</v>
      </c>
      <c r="E14" s="27"/>
      <c r="F14" s="31"/>
      <c r="G14" s="31"/>
      <c r="H14" s="30" t="s">
        <v>14</v>
      </c>
      <c r="I14" s="30">
        <v>8.5</v>
      </c>
      <c r="J14" s="27"/>
      <c r="K14" s="31"/>
      <c r="L14" s="22"/>
      <c r="N14" s="14"/>
      <c r="P14" s="16"/>
    </row>
    <row r="15" spans="1:37" ht="20.100000000000001" customHeight="1" x14ac:dyDescent="0.3">
      <c r="A15" s="20"/>
      <c r="B15" s="21"/>
      <c r="C15" s="21"/>
      <c r="D15" s="21"/>
      <c r="E15" s="27"/>
      <c r="F15" s="27"/>
      <c r="G15" s="27"/>
      <c r="H15" s="27"/>
      <c r="I15" s="27"/>
      <c r="J15" s="21"/>
      <c r="K15" s="21"/>
      <c r="L15" s="22"/>
      <c r="N15" s="14"/>
      <c r="P15" s="16"/>
    </row>
    <row r="16" spans="1:37" ht="15" x14ac:dyDescent="0.2">
      <c r="A16" s="20"/>
      <c r="B16" s="32"/>
      <c r="C16" s="32"/>
      <c r="D16" s="32"/>
      <c r="E16" s="33"/>
      <c r="F16" s="33"/>
      <c r="G16" s="33"/>
      <c r="H16" s="33"/>
      <c r="I16" s="33"/>
      <c r="J16" s="33"/>
      <c r="K16" s="33"/>
      <c r="L16" s="22"/>
      <c r="N16" s="14"/>
      <c r="P16" s="16"/>
    </row>
    <row r="17" spans="1:18" ht="27.75" customHeight="1" x14ac:dyDescent="0.4">
      <c r="A17" s="20"/>
      <c r="B17" s="34" t="s">
        <v>15</v>
      </c>
      <c r="C17" s="34"/>
      <c r="D17" s="32"/>
      <c r="E17" s="33"/>
      <c r="F17" s="33"/>
      <c r="G17" s="33"/>
      <c r="H17" s="33"/>
      <c r="I17" s="33"/>
      <c r="J17" s="33"/>
      <c r="K17" s="33"/>
      <c r="L17" s="22"/>
      <c r="N17" s="14" t="s">
        <v>16</v>
      </c>
      <c r="P17" s="35">
        <v>0.2</v>
      </c>
      <c r="R17" s="135"/>
    </row>
    <row r="18" spans="1:18" ht="15.75" x14ac:dyDescent="0.25">
      <c r="A18" s="20"/>
      <c r="B18" s="36"/>
      <c r="C18" s="32"/>
      <c r="D18" s="32"/>
      <c r="E18" s="33"/>
      <c r="F18" s="33"/>
      <c r="G18" s="37"/>
      <c r="H18" s="33"/>
      <c r="I18" s="33"/>
      <c r="J18" s="33"/>
      <c r="K18" s="33"/>
      <c r="L18" s="22"/>
      <c r="P18" s="123"/>
    </row>
    <row r="19" spans="1:18" ht="20.100000000000001" customHeight="1" x14ac:dyDescent="0.2">
      <c r="A19" s="20"/>
      <c r="B19" s="38" t="s">
        <v>17</v>
      </c>
      <c r="C19" s="38"/>
      <c r="D19" s="38"/>
      <c r="E19" s="39"/>
      <c r="F19" s="38" t="s">
        <v>18</v>
      </c>
      <c r="G19" s="38"/>
      <c r="H19" s="39"/>
      <c r="I19" s="33"/>
      <c r="J19" s="38" t="s">
        <v>19</v>
      </c>
      <c r="K19" s="38"/>
      <c r="L19" s="40"/>
      <c r="P19" s="123"/>
    </row>
    <row r="20" spans="1:18" ht="26.25" customHeight="1" x14ac:dyDescent="0.2">
      <c r="A20" s="41"/>
      <c r="B20" s="140" t="s">
        <v>20</v>
      </c>
      <c r="C20" s="141">
        <f>G20*(D54-D65)/(G54-G65)</f>
        <v>311.21232252699821</v>
      </c>
      <c r="D20" s="151"/>
      <c r="E20" s="142"/>
      <c r="F20" s="140" t="s">
        <v>21</v>
      </c>
      <c r="G20" s="143">
        <f>2*(1+$P$17)*(790+((G54+G65)/2))</f>
        <v>2718</v>
      </c>
      <c r="H20" s="142"/>
      <c r="I20" s="142"/>
      <c r="J20" s="144" t="s">
        <v>22</v>
      </c>
      <c r="K20" s="42">
        <f>I113</f>
        <v>50</v>
      </c>
      <c r="L20" s="40"/>
    </row>
    <row r="21" spans="1:18" ht="20.100000000000001" customHeight="1" x14ac:dyDescent="0.3">
      <c r="A21" s="41"/>
      <c r="B21" s="174" t="s">
        <v>69</v>
      </c>
      <c r="C21" s="174"/>
      <c r="D21" s="43"/>
      <c r="E21" s="43"/>
      <c r="F21" s="43"/>
      <c r="G21" s="44"/>
      <c r="H21" s="44"/>
      <c r="I21" s="44"/>
      <c r="J21" s="44"/>
      <c r="K21" s="44"/>
      <c r="L21" s="45"/>
    </row>
    <row r="22" spans="1:18" ht="27.75" customHeight="1" x14ac:dyDescent="0.3">
      <c r="A22" s="41"/>
      <c r="B22" s="27"/>
      <c r="C22" s="27"/>
      <c r="D22" s="27"/>
      <c r="E22" s="27"/>
      <c r="F22" s="27"/>
      <c r="G22" s="27"/>
      <c r="H22" s="28"/>
      <c r="I22" s="28"/>
      <c r="J22" s="144" t="s">
        <v>23</v>
      </c>
      <c r="K22" s="42">
        <f>C20/K20</f>
        <v>6.2242464505399644</v>
      </c>
      <c r="L22" s="46"/>
    </row>
    <row r="23" spans="1:18" ht="20.100000000000001" customHeight="1" x14ac:dyDescent="0.3">
      <c r="A23" s="20"/>
      <c r="B23" s="25" t="s">
        <v>24</v>
      </c>
      <c r="C23" s="25"/>
      <c r="D23" s="25"/>
      <c r="E23" s="21"/>
      <c r="F23" s="25" t="s">
        <v>25</v>
      </c>
      <c r="G23" s="25"/>
      <c r="H23" s="28"/>
      <c r="I23" s="28"/>
      <c r="J23" s="144"/>
      <c r="K23" s="47"/>
      <c r="L23" s="46"/>
    </row>
    <row r="24" spans="1:18" ht="24" customHeight="1" x14ac:dyDescent="0.3">
      <c r="A24" s="41"/>
      <c r="B24" s="140" t="s">
        <v>26</v>
      </c>
      <c r="C24" s="42">
        <f>D54</f>
        <v>0.39735918481999999</v>
      </c>
      <c r="D24" s="27"/>
      <c r="E24" s="27"/>
      <c r="F24" s="140" t="s">
        <v>27</v>
      </c>
      <c r="G24" s="42">
        <f>D65</f>
        <v>2.3438674566960005</v>
      </c>
      <c r="H24" s="28"/>
      <c r="I24" s="28"/>
      <c r="J24" s="144" t="s">
        <v>28</v>
      </c>
      <c r="K24" s="42">
        <f>K20/G24</f>
        <v>21.332264269960806</v>
      </c>
      <c r="L24" s="46"/>
    </row>
    <row r="25" spans="1:18" ht="15.75" x14ac:dyDescent="0.25">
      <c r="A25" s="20"/>
      <c r="B25" s="21"/>
      <c r="C25" s="21"/>
      <c r="D25" s="21"/>
      <c r="E25" s="145"/>
      <c r="F25" s="145"/>
      <c r="G25" s="145"/>
      <c r="H25" s="48"/>
      <c r="I25" s="48"/>
      <c r="J25" s="48"/>
      <c r="K25" s="48"/>
      <c r="L25" s="46"/>
    </row>
    <row r="26" spans="1:18" ht="39" customHeight="1" x14ac:dyDescent="0.2">
      <c r="A26" s="20"/>
      <c r="B26" s="33"/>
      <c r="C26" s="33"/>
      <c r="D26" s="33"/>
      <c r="E26" s="33"/>
      <c r="F26" s="33"/>
      <c r="G26" s="33"/>
      <c r="H26" s="49"/>
      <c r="I26" s="49"/>
      <c r="J26" s="49"/>
      <c r="K26" s="49"/>
      <c r="L26" s="46"/>
    </row>
    <row r="27" spans="1:18" x14ac:dyDescent="0.2">
      <c r="A27" s="20"/>
      <c r="B27" s="33"/>
      <c r="C27" s="33"/>
      <c r="D27" s="33"/>
      <c r="E27" s="33"/>
      <c r="F27" s="33"/>
      <c r="G27" s="33"/>
      <c r="H27" s="33"/>
      <c r="I27" s="33"/>
      <c r="J27" s="50"/>
      <c r="K27" s="50"/>
      <c r="L27" s="51"/>
    </row>
    <row r="28" spans="1:18" x14ac:dyDescent="0.2">
      <c r="A28" s="20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22"/>
    </row>
    <row r="29" spans="1:18" ht="16.5" customHeight="1" x14ac:dyDescent="0.2">
      <c r="A29" s="20"/>
      <c r="B29" s="33"/>
      <c r="C29" s="52"/>
      <c r="D29" s="52"/>
      <c r="E29" s="33"/>
      <c r="F29" s="33"/>
      <c r="G29" s="33"/>
      <c r="H29" s="33"/>
      <c r="I29" s="33"/>
      <c r="J29" s="33"/>
      <c r="K29" s="33"/>
      <c r="L29" s="22"/>
    </row>
    <row r="30" spans="1:18" ht="15" customHeight="1" x14ac:dyDescent="0.25">
      <c r="A30" s="20"/>
      <c r="B30" s="53"/>
      <c r="C30" s="53"/>
      <c r="D30" s="33"/>
      <c r="E30" s="33"/>
      <c r="F30" s="33"/>
      <c r="G30" s="33"/>
      <c r="H30" s="33"/>
      <c r="I30" s="33"/>
      <c r="J30" s="33"/>
      <c r="K30" s="33"/>
      <c r="L30" s="22"/>
      <c r="M30" s="54"/>
    </row>
    <row r="31" spans="1:18" ht="18" customHeight="1" x14ac:dyDescent="0.25">
      <c r="A31" s="20"/>
      <c r="B31" s="55"/>
      <c r="C31" s="55"/>
      <c r="D31" s="33"/>
      <c r="E31" s="33"/>
      <c r="F31" s="33"/>
      <c r="G31" s="33"/>
      <c r="H31" s="33"/>
      <c r="I31" s="33"/>
      <c r="J31" s="33"/>
      <c r="K31" s="33"/>
      <c r="L31" s="22"/>
    </row>
    <row r="32" spans="1:18" ht="10.5" customHeight="1" x14ac:dyDescent="0.25">
      <c r="A32" s="20"/>
      <c r="B32" s="56"/>
      <c r="C32" s="56"/>
      <c r="D32" s="33"/>
      <c r="E32" s="33"/>
      <c r="F32" s="33"/>
      <c r="G32" s="33"/>
      <c r="H32" s="33"/>
      <c r="I32" s="33"/>
      <c r="J32" s="33"/>
      <c r="K32" s="33"/>
      <c r="L32" s="22"/>
    </row>
    <row r="33" spans="1:18" ht="17.25" customHeight="1" x14ac:dyDescent="0.25">
      <c r="A33" s="20"/>
      <c r="B33" s="56"/>
      <c r="C33" s="57"/>
      <c r="D33" s="33"/>
      <c r="E33" s="33"/>
      <c r="F33" s="33"/>
      <c r="G33" s="33"/>
      <c r="H33" s="33"/>
      <c r="I33" s="33"/>
      <c r="J33" s="33"/>
      <c r="K33" s="33"/>
      <c r="L33" s="22"/>
    </row>
    <row r="34" spans="1:18" ht="15" customHeight="1" x14ac:dyDescent="0.2">
      <c r="A34" s="20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22"/>
    </row>
    <row r="35" spans="1:18" ht="15" customHeight="1" x14ac:dyDescent="0.2">
      <c r="A35" s="20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22"/>
    </row>
    <row r="36" spans="1:18" ht="15" customHeight="1" x14ac:dyDescent="0.2">
      <c r="A36" s="20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22"/>
    </row>
    <row r="37" spans="1:18" ht="15" customHeight="1" x14ac:dyDescent="0.2">
      <c r="A37" s="20"/>
      <c r="B37" s="33"/>
      <c r="C37" s="33"/>
      <c r="D37" s="58"/>
      <c r="E37" s="33"/>
      <c r="F37" s="33"/>
      <c r="G37" s="33"/>
      <c r="H37" s="33"/>
      <c r="I37" s="33"/>
      <c r="J37" s="33"/>
      <c r="K37" s="33"/>
      <c r="L37" s="22"/>
    </row>
    <row r="38" spans="1:18" ht="18" customHeight="1" x14ac:dyDescent="0.25">
      <c r="A38" s="20"/>
      <c r="B38" s="33"/>
      <c r="C38" s="33"/>
      <c r="D38" s="59"/>
      <c r="E38" s="33"/>
      <c r="F38" s="33"/>
      <c r="G38" s="33"/>
      <c r="H38" s="33"/>
      <c r="I38" s="33"/>
      <c r="J38" s="33"/>
      <c r="K38" s="33"/>
      <c r="L38" s="22"/>
    </row>
    <row r="39" spans="1:18" ht="15" customHeight="1" x14ac:dyDescent="0.25">
      <c r="A39" s="20"/>
      <c r="B39" s="33"/>
      <c r="C39" s="33"/>
      <c r="D39" s="60"/>
      <c r="E39" s="33"/>
      <c r="F39" s="33"/>
      <c r="G39" s="33"/>
      <c r="H39" s="33"/>
      <c r="I39" s="33"/>
      <c r="J39" s="33"/>
      <c r="K39" s="33"/>
      <c r="L39" s="22"/>
    </row>
    <row r="40" spans="1:18" ht="15" customHeight="1" x14ac:dyDescent="0.25">
      <c r="A40" s="20"/>
      <c r="B40" s="61"/>
      <c r="C40" s="61"/>
      <c r="D40" s="60"/>
      <c r="E40" s="33"/>
      <c r="F40" s="33"/>
      <c r="G40" s="33"/>
      <c r="H40" s="33"/>
      <c r="I40" s="33"/>
      <c r="J40" s="33"/>
      <c r="K40" s="33"/>
      <c r="L40" s="22"/>
    </row>
    <row r="41" spans="1:18" ht="15" customHeight="1" x14ac:dyDescent="0.25">
      <c r="A41" s="20"/>
      <c r="B41" s="33"/>
      <c r="C41" s="33"/>
      <c r="D41" s="62"/>
      <c r="E41" s="33"/>
      <c r="F41" s="33"/>
      <c r="G41" s="33"/>
      <c r="H41" s="33"/>
      <c r="I41" s="33"/>
      <c r="J41" s="33"/>
      <c r="K41" s="33"/>
      <c r="L41" s="22"/>
    </row>
    <row r="42" spans="1:18" ht="15" customHeight="1" x14ac:dyDescent="0.25">
      <c r="A42" s="20"/>
      <c r="B42" s="33"/>
      <c r="C42" s="33"/>
      <c r="D42" s="59"/>
      <c r="E42" s="33"/>
      <c r="F42" s="33"/>
      <c r="G42" s="33"/>
      <c r="H42" s="33"/>
      <c r="I42" s="33"/>
      <c r="J42" s="33"/>
      <c r="K42" s="33"/>
      <c r="L42" s="22"/>
    </row>
    <row r="43" spans="1:18" ht="15" customHeight="1" x14ac:dyDescent="0.25">
      <c r="A43" s="20"/>
      <c r="B43" s="63"/>
      <c r="C43" s="64"/>
      <c r="D43" s="59"/>
      <c r="E43" s="33"/>
      <c r="F43" s="33"/>
      <c r="G43" s="33"/>
      <c r="H43" s="33"/>
      <c r="I43" s="33"/>
      <c r="J43" s="33"/>
      <c r="K43" s="33"/>
      <c r="L43" s="22"/>
    </row>
    <row r="44" spans="1:18" ht="15" customHeight="1" x14ac:dyDescent="0.25">
      <c r="A44" s="20"/>
      <c r="B44" s="33"/>
      <c r="C44" s="33"/>
      <c r="D44" s="59"/>
      <c r="E44" s="33"/>
      <c r="F44" s="33"/>
      <c r="G44" s="33"/>
      <c r="H44" s="33"/>
      <c r="I44" s="33"/>
      <c r="J44" s="33"/>
      <c r="K44" s="33"/>
      <c r="L44" s="22"/>
    </row>
    <row r="45" spans="1:18" ht="15" customHeight="1" x14ac:dyDescent="0.2">
      <c r="A45" s="20"/>
      <c r="B45" s="33"/>
      <c r="C45" s="33"/>
      <c r="D45" s="58"/>
      <c r="E45" s="33"/>
      <c r="F45" s="33"/>
      <c r="G45" s="33"/>
      <c r="H45" s="33"/>
      <c r="I45" s="33"/>
      <c r="J45" s="33"/>
      <c r="K45" s="33"/>
      <c r="L45" s="22"/>
    </row>
    <row r="46" spans="1:18" ht="15.75" customHeight="1" x14ac:dyDescent="0.2">
      <c r="A46" s="20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22"/>
      <c r="N46" s="33"/>
      <c r="O46" s="33"/>
      <c r="P46" s="33"/>
      <c r="Q46" s="33"/>
      <c r="R46" s="33"/>
    </row>
    <row r="47" spans="1:18" ht="21.75" customHeight="1" x14ac:dyDescent="0.2">
      <c r="A47" s="20"/>
      <c r="B47" s="33"/>
      <c r="C47" s="175" t="s">
        <v>29</v>
      </c>
      <c r="D47" s="176"/>
      <c r="E47" s="175" t="s">
        <v>30</v>
      </c>
      <c r="F47" s="177"/>
      <c r="G47" s="178"/>
      <c r="H47" s="179" t="s">
        <v>31</v>
      </c>
      <c r="I47" s="180"/>
      <c r="J47" s="33"/>
      <c r="K47" s="33"/>
      <c r="L47" s="22"/>
      <c r="N47" s="33"/>
      <c r="O47" s="33"/>
      <c r="P47" s="33"/>
      <c r="Q47" s="33"/>
      <c r="R47" s="33"/>
    </row>
    <row r="48" spans="1:18" ht="21.75" customHeight="1" thickBot="1" x14ac:dyDescent="0.25">
      <c r="A48" s="20"/>
      <c r="B48" s="33"/>
      <c r="C48" s="65" t="s">
        <v>32</v>
      </c>
      <c r="D48" s="66" t="s">
        <v>33</v>
      </c>
      <c r="E48" s="65" t="s">
        <v>34</v>
      </c>
      <c r="F48" s="67" t="s">
        <v>35</v>
      </c>
      <c r="G48" s="68" t="s">
        <v>36</v>
      </c>
      <c r="H48" s="69" t="s">
        <v>37</v>
      </c>
      <c r="I48" s="68" t="s">
        <v>38</v>
      </c>
      <c r="J48" s="33"/>
      <c r="K48" s="33"/>
      <c r="L48" s="22"/>
      <c r="N48" s="33"/>
      <c r="O48" s="70"/>
      <c r="P48" s="70"/>
      <c r="Q48" s="70"/>
      <c r="R48" s="33"/>
    </row>
    <row r="49" spans="1:18" ht="20.100000000000001" customHeight="1" thickTop="1" x14ac:dyDescent="0.2">
      <c r="A49" s="20"/>
      <c r="B49" s="33"/>
      <c r="C49" s="71">
        <f>E90</f>
        <v>0.05</v>
      </c>
      <c r="D49" s="72">
        <f>I90</f>
        <v>9.8658894336000016E-2</v>
      </c>
      <c r="E49" s="73">
        <f>F90</f>
        <v>80</v>
      </c>
      <c r="F49" s="74">
        <f>G90</f>
        <v>100</v>
      </c>
      <c r="G49" s="75">
        <f>H90</f>
        <v>136</v>
      </c>
      <c r="H49" s="76"/>
      <c r="I49" s="77">
        <f>G49-F49</f>
        <v>36</v>
      </c>
      <c r="J49" s="33"/>
      <c r="K49" s="33"/>
      <c r="L49" s="22"/>
      <c r="N49" s="33"/>
      <c r="O49" s="52"/>
      <c r="P49" s="52"/>
      <c r="Q49" s="33"/>
      <c r="R49" s="33"/>
    </row>
    <row r="50" spans="1:18" ht="20.100000000000001" customHeight="1" x14ac:dyDescent="0.2">
      <c r="A50" s="20"/>
      <c r="B50" s="33"/>
      <c r="C50" s="205">
        <f>E91</f>
        <v>0.1</v>
      </c>
      <c r="D50" s="206">
        <f>I91</f>
        <v>0.12586221951999998</v>
      </c>
      <c r="E50" s="207">
        <f>F91</f>
        <v>162</v>
      </c>
      <c r="F50" s="208">
        <f>G91</f>
        <v>182</v>
      </c>
      <c r="G50" s="209">
        <f>H91</f>
        <v>215</v>
      </c>
      <c r="H50" s="76">
        <f>G50-G49</f>
        <v>79</v>
      </c>
      <c r="I50" s="77">
        <f>G50-F50</f>
        <v>33</v>
      </c>
      <c r="J50" s="33"/>
      <c r="K50" s="33"/>
      <c r="L50" s="22"/>
      <c r="N50" s="33"/>
      <c r="O50" s="52"/>
      <c r="P50" s="52"/>
      <c r="Q50" s="33"/>
      <c r="R50" s="33"/>
    </row>
    <row r="51" spans="1:18" ht="20.100000000000001" customHeight="1" x14ac:dyDescent="0.2">
      <c r="A51" s="20"/>
      <c r="B51" s="33"/>
      <c r="C51" s="71">
        <f t="shared" ref="C51:C65" si="0">E92</f>
        <v>0.15</v>
      </c>
      <c r="D51" s="72">
        <f t="shared" ref="D51:D65" si="1">I92</f>
        <v>0.157537738496</v>
      </c>
      <c r="E51" s="73">
        <f t="shared" ref="E51:G51" si="2">F92</f>
        <v>240</v>
      </c>
      <c r="F51" s="74">
        <f t="shared" si="2"/>
        <v>256</v>
      </c>
      <c r="G51" s="75">
        <f t="shared" si="2"/>
        <v>288</v>
      </c>
      <c r="H51" s="76">
        <f t="shared" ref="H51:H65" si="3">G51-G50</f>
        <v>73</v>
      </c>
      <c r="I51" s="77">
        <f t="shared" ref="I51:I65" si="4">G51-F51</f>
        <v>32</v>
      </c>
      <c r="J51" s="33"/>
      <c r="K51" s="33"/>
      <c r="L51" s="22"/>
      <c r="N51" s="33"/>
      <c r="O51" s="52"/>
      <c r="P51" s="52"/>
      <c r="Q51" s="33"/>
      <c r="R51" s="33"/>
    </row>
    <row r="52" spans="1:18" ht="20.100000000000001" customHeight="1" x14ac:dyDescent="0.2">
      <c r="A52" s="20"/>
      <c r="B52" s="33"/>
      <c r="C52" s="71">
        <f t="shared" si="0"/>
        <v>0.2</v>
      </c>
      <c r="D52" s="72">
        <f t="shared" si="1"/>
        <v>0.20012780992600004</v>
      </c>
      <c r="E52" s="73">
        <f t="shared" ref="E52:G52" si="5">F93</f>
        <v>306</v>
      </c>
      <c r="F52" s="74">
        <f t="shared" si="5"/>
        <v>316</v>
      </c>
      <c r="G52" s="75">
        <f t="shared" si="5"/>
        <v>321</v>
      </c>
      <c r="H52" s="76">
        <f t="shared" si="3"/>
        <v>33</v>
      </c>
      <c r="I52" s="77">
        <f t="shared" si="4"/>
        <v>5</v>
      </c>
      <c r="J52" s="33"/>
      <c r="K52" s="33"/>
      <c r="L52" s="22"/>
      <c r="N52" s="33"/>
      <c r="O52" s="52"/>
      <c r="P52" s="52"/>
      <c r="Q52" s="33"/>
      <c r="R52" s="33"/>
    </row>
    <row r="53" spans="1:18" ht="20.100000000000001" customHeight="1" x14ac:dyDescent="0.2">
      <c r="A53" s="20"/>
      <c r="B53" s="33"/>
      <c r="C53" s="71">
        <f t="shared" si="0"/>
        <v>0.35</v>
      </c>
      <c r="D53" s="72">
        <f t="shared" si="1"/>
        <v>0.34820199033999993</v>
      </c>
      <c r="E53" s="73">
        <f t="shared" ref="E53:G53" si="6">F94</f>
        <v>325</v>
      </c>
      <c r="F53" s="74">
        <f t="shared" si="6"/>
        <v>326</v>
      </c>
      <c r="G53" s="75">
        <f t="shared" si="6"/>
        <v>330</v>
      </c>
      <c r="H53" s="76">
        <f t="shared" si="3"/>
        <v>9</v>
      </c>
      <c r="I53" s="77">
        <f t="shared" si="4"/>
        <v>4</v>
      </c>
      <c r="J53" s="33"/>
      <c r="K53" s="33"/>
      <c r="L53" s="22"/>
      <c r="N53" s="33"/>
      <c r="O53" s="52"/>
      <c r="P53" s="52"/>
      <c r="Q53" s="33"/>
      <c r="R53" s="33"/>
    </row>
    <row r="54" spans="1:18" ht="20.100000000000001" customHeight="1" x14ac:dyDescent="0.2">
      <c r="A54" s="20"/>
      <c r="B54" s="33"/>
      <c r="C54" s="71">
        <f t="shared" si="0"/>
        <v>0.4</v>
      </c>
      <c r="D54" s="125">
        <f t="shared" si="1"/>
        <v>0.39735918481999999</v>
      </c>
      <c r="E54" s="73">
        <f t="shared" ref="E54:G54" si="7">F95</f>
        <v>334</v>
      </c>
      <c r="F54" s="74">
        <f t="shared" si="7"/>
        <v>334</v>
      </c>
      <c r="G54" s="126">
        <f t="shared" si="7"/>
        <v>334</v>
      </c>
      <c r="H54" s="76">
        <f t="shared" si="3"/>
        <v>4</v>
      </c>
      <c r="I54" s="77">
        <f t="shared" si="4"/>
        <v>0</v>
      </c>
      <c r="J54" s="33"/>
      <c r="K54" s="33"/>
      <c r="L54" s="22"/>
      <c r="N54" s="33"/>
      <c r="O54" s="52"/>
      <c r="P54" s="52"/>
      <c r="Q54" s="33"/>
      <c r="R54" s="33"/>
    </row>
    <row r="55" spans="1:18" ht="20.100000000000001" customHeight="1" x14ac:dyDescent="0.2">
      <c r="A55" s="20"/>
      <c r="B55" s="33"/>
      <c r="C55" s="71">
        <f t="shared" si="0"/>
        <v>0.45</v>
      </c>
      <c r="D55" s="72">
        <f t="shared" si="1"/>
        <v>0.44694081113600004</v>
      </c>
      <c r="E55" s="73">
        <f t="shared" ref="E55:G55" si="8">F96</f>
        <v>335</v>
      </c>
      <c r="F55" s="74">
        <f t="shared" si="8"/>
        <v>336</v>
      </c>
      <c r="G55" s="75">
        <f t="shared" si="8"/>
        <v>336</v>
      </c>
      <c r="H55" s="76">
        <f t="shared" si="3"/>
        <v>2</v>
      </c>
      <c r="I55" s="77">
        <f t="shared" si="4"/>
        <v>0</v>
      </c>
      <c r="J55" s="33"/>
      <c r="K55" s="33"/>
      <c r="L55" s="22"/>
      <c r="N55" s="33"/>
      <c r="O55" s="52"/>
      <c r="P55" s="52"/>
      <c r="Q55" s="33"/>
      <c r="R55" s="33"/>
    </row>
    <row r="56" spans="1:18" ht="20.100000000000001" customHeight="1" x14ac:dyDescent="0.2">
      <c r="A56" s="20"/>
      <c r="B56" s="33"/>
      <c r="C56" s="71">
        <f t="shared" si="0"/>
        <v>0.6</v>
      </c>
      <c r="D56" s="72">
        <f t="shared" si="1"/>
        <v>0.59652445779599994</v>
      </c>
      <c r="E56" s="73">
        <f t="shared" ref="E56:G56" si="9">F97</f>
        <v>337</v>
      </c>
      <c r="F56" s="74">
        <f t="shared" si="9"/>
        <v>337</v>
      </c>
      <c r="G56" s="75">
        <f t="shared" si="9"/>
        <v>338</v>
      </c>
      <c r="H56" s="76">
        <f t="shared" si="3"/>
        <v>2</v>
      </c>
      <c r="I56" s="77">
        <f t="shared" si="4"/>
        <v>1</v>
      </c>
      <c r="J56" s="33"/>
      <c r="K56" s="33"/>
      <c r="L56" s="22"/>
      <c r="N56" s="33"/>
      <c r="O56" s="52"/>
      <c r="P56" s="52"/>
      <c r="Q56" s="33"/>
      <c r="R56" s="33"/>
    </row>
    <row r="57" spans="1:18" ht="20.100000000000001" customHeight="1" x14ac:dyDescent="0.2">
      <c r="A57" s="20"/>
      <c r="B57" s="33"/>
      <c r="C57" s="71">
        <f t="shared" si="0"/>
        <v>0.8</v>
      </c>
      <c r="D57" s="72">
        <f t="shared" si="1"/>
        <v>0.79611012552000004</v>
      </c>
      <c r="E57" s="73">
        <f t="shared" ref="E57:G57" si="10">F98</f>
        <v>340</v>
      </c>
      <c r="F57" s="74">
        <f t="shared" si="10"/>
        <v>340</v>
      </c>
      <c r="G57" s="75">
        <f t="shared" si="10"/>
        <v>340</v>
      </c>
      <c r="H57" s="76">
        <f t="shared" si="3"/>
        <v>2</v>
      </c>
      <c r="I57" s="77">
        <f t="shared" si="4"/>
        <v>0</v>
      </c>
      <c r="J57" s="33"/>
      <c r="K57" s="33"/>
      <c r="L57" s="22"/>
      <c r="N57" s="33"/>
      <c r="O57" s="52"/>
      <c r="P57" s="52"/>
      <c r="Q57" s="33"/>
      <c r="R57" s="33"/>
    </row>
    <row r="58" spans="1:18" ht="20.100000000000001" customHeight="1" x14ac:dyDescent="0.2">
      <c r="A58" s="20"/>
      <c r="B58" s="33"/>
      <c r="C58" s="71">
        <f t="shared" si="0"/>
        <v>1</v>
      </c>
      <c r="D58" s="72">
        <f t="shared" si="1"/>
        <v>0.99569781502799992</v>
      </c>
      <c r="E58" s="73">
        <f t="shared" ref="E58:G58" si="11">F99</f>
        <v>342</v>
      </c>
      <c r="F58" s="74">
        <f t="shared" si="11"/>
        <v>342</v>
      </c>
      <c r="G58" s="75">
        <f t="shared" si="11"/>
        <v>342</v>
      </c>
      <c r="H58" s="76">
        <f t="shared" si="3"/>
        <v>2</v>
      </c>
      <c r="I58" s="77">
        <f t="shared" si="4"/>
        <v>0</v>
      </c>
      <c r="J58" s="33"/>
      <c r="K58" s="33"/>
      <c r="L58" s="22"/>
      <c r="N58" s="33"/>
      <c r="O58" s="52"/>
      <c r="P58" s="52"/>
      <c r="Q58" s="33"/>
      <c r="R58" s="33"/>
    </row>
    <row r="59" spans="1:18" ht="20.100000000000001" customHeight="1" x14ac:dyDescent="0.2">
      <c r="A59" s="20"/>
      <c r="B59" s="33"/>
      <c r="C59" s="71">
        <f t="shared" si="0"/>
        <v>1.2</v>
      </c>
      <c r="D59" s="72">
        <f t="shared" si="1"/>
        <v>1.1952875270399999</v>
      </c>
      <c r="E59" s="73">
        <f t="shared" ref="E59:G59" si="12">F100</f>
        <v>343</v>
      </c>
      <c r="F59" s="74">
        <f t="shared" si="12"/>
        <v>343</v>
      </c>
      <c r="G59" s="75">
        <f t="shared" si="12"/>
        <v>344</v>
      </c>
      <c r="H59" s="76">
        <f t="shared" si="3"/>
        <v>2</v>
      </c>
      <c r="I59" s="77">
        <f t="shared" si="4"/>
        <v>1</v>
      </c>
      <c r="J59" s="33"/>
      <c r="K59" s="33"/>
      <c r="L59" s="22"/>
      <c r="N59" s="33"/>
      <c r="O59" s="52"/>
      <c r="P59" s="52"/>
      <c r="Q59" s="33"/>
      <c r="R59" s="33"/>
    </row>
    <row r="60" spans="1:18" ht="20.100000000000001" customHeight="1" x14ac:dyDescent="0.2">
      <c r="A60" s="20"/>
      <c r="B60" s="33"/>
      <c r="C60" s="71">
        <f t="shared" si="0"/>
        <v>1.4</v>
      </c>
      <c r="D60" s="72">
        <f t="shared" si="1"/>
        <v>1.3950831417099998</v>
      </c>
      <c r="E60" s="73">
        <f t="shared" ref="E60:G60" si="13">F101</f>
        <v>345</v>
      </c>
      <c r="F60" s="74">
        <f t="shared" si="13"/>
        <v>345</v>
      </c>
      <c r="G60" s="75">
        <f t="shared" si="13"/>
        <v>345</v>
      </c>
      <c r="H60" s="76">
        <f t="shared" si="3"/>
        <v>1</v>
      </c>
      <c r="I60" s="77">
        <f t="shared" si="4"/>
        <v>0</v>
      </c>
      <c r="J60" s="33"/>
      <c r="K60" s="33"/>
      <c r="L60" s="22"/>
      <c r="N60" s="33"/>
      <c r="O60" s="52"/>
      <c r="P60" s="52"/>
      <c r="Q60" s="33"/>
      <c r="R60" s="33"/>
    </row>
    <row r="61" spans="1:18" ht="20.100000000000001" customHeight="1" x14ac:dyDescent="0.2">
      <c r="A61" s="20"/>
      <c r="B61" s="33"/>
      <c r="C61" s="71">
        <f t="shared" si="0"/>
        <v>1.6</v>
      </c>
      <c r="D61" s="72">
        <f t="shared" si="1"/>
        <v>1.594879262276</v>
      </c>
      <c r="E61" s="73">
        <f t="shared" ref="E61:G61" si="14">F102</f>
        <v>346</v>
      </c>
      <c r="F61" s="74">
        <f t="shared" si="14"/>
        <v>346</v>
      </c>
      <c r="G61" s="75">
        <f t="shared" si="14"/>
        <v>346</v>
      </c>
      <c r="H61" s="76">
        <f t="shared" si="3"/>
        <v>1</v>
      </c>
      <c r="I61" s="77">
        <f t="shared" si="4"/>
        <v>0</v>
      </c>
      <c r="J61" s="33"/>
      <c r="K61" s="33"/>
      <c r="L61" s="22"/>
      <c r="N61" s="33"/>
      <c r="O61" s="52"/>
      <c r="P61" s="52"/>
      <c r="Q61" s="33"/>
      <c r="R61" s="33"/>
    </row>
    <row r="62" spans="1:18" ht="20.100000000000001" customHeight="1" x14ac:dyDescent="0.2">
      <c r="A62" s="20"/>
      <c r="B62" s="33"/>
      <c r="C62" s="71">
        <f t="shared" si="0"/>
        <v>1.8</v>
      </c>
      <c r="D62" s="72">
        <f t="shared" si="1"/>
        <v>1.7946758888280001</v>
      </c>
      <c r="E62" s="73">
        <f t="shared" ref="E62:G62" si="15">F103</f>
        <v>347</v>
      </c>
      <c r="F62" s="74">
        <f t="shared" si="15"/>
        <v>347</v>
      </c>
      <c r="G62" s="75">
        <f t="shared" si="15"/>
        <v>347</v>
      </c>
      <c r="H62" s="76">
        <f t="shared" si="3"/>
        <v>1</v>
      </c>
      <c r="I62" s="77">
        <f t="shared" si="4"/>
        <v>0</v>
      </c>
      <c r="J62" s="33"/>
      <c r="K62" s="33"/>
      <c r="L62" s="22"/>
      <c r="N62" s="33"/>
      <c r="O62" s="52"/>
      <c r="P62" s="52"/>
      <c r="Q62" s="33"/>
      <c r="R62" s="33"/>
    </row>
    <row r="63" spans="1:18" ht="20.100000000000001" customHeight="1" x14ac:dyDescent="0.2">
      <c r="A63" s="20"/>
      <c r="B63" s="33"/>
      <c r="C63" s="71">
        <f t="shared" si="0"/>
        <v>2</v>
      </c>
      <c r="D63" s="72">
        <f t="shared" si="1"/>
        <v>1.9942706602500002</v>
      </c>
      <c r="E63" s="73">
        <f t="shared" ref="E63:G63" si="16">F104</f>
        <v>348</v>
      </c>
      <c r="F63" s="74">
        <f t="shared" si="16"/>
        <v>348</v>
      </c>
      <c r="G63" s="75">
        <f t="shared" si="16"/>
        <v>349</v>
      </c>
      <c r="H63" s="76">
        <f t="shared" si="3"/>
        <v>2</v>
      </c>
      <c r="I63" s="77">
        <f t="shared" si="4"/>
        <v>1</v>
      </c>
      <c r="J63" s="33"/>
      <c r="K63" s="33"/>
      <c r="L63" s="22"/>
      <c r="N63" s="33"/>
      <c r="O63" s="52"/>
      <c r="P63" s="52"/>
      <c r="Q63" s="33"/>
      <c r="R63" s="33"/>
    </row>
    <row r="64" spans="1:18" ht="20.100000000000001" customHeight="1" x14ac:dyDescent="0.2">
      <c r="A64" s="20"/>
      <c r="B64" s="33"/>
      <c r="C64" s="71">
        <f t="shared" si="0"/>
        <v>2.2000000000000002</v>
      </c>
      <c r="D64" s="72">
        <f t="shared" si="1"/>
        <v>2.1940688053000006</v>
      </c>
      <c r="E64" s="73">
        <f t="shared" ref="E64:G64" si="17">F105</f>
        <v>350</v>
      </c>
      <c r="F64" s="74">
        <f t="shared" si="17"/>
        <v>350</v>
      </c>
      <c r="G64" s="75">
        <f t="shared" si="17"/>
        <v>350</v>
      </c>
      <c r="H64" s="76">
        <f t="shared" si="3"/>
        <v>1</v>
      </c>
      <c r="I64" s="77">
        <f t="shared" si="4"/>
        <v>0</v>
      </c>
      <c r="J64" s="33"/>
      <c r="K64" s="33"/>
      <c r="L64" s="22"/>
      <c r="N64" s="33"/>
      <c r="O64" s="52"/>
      <c r="P64" s="52"/>
      <c r="Q64" s="33"/>
      <c r="R64" s="33"/>
    </row>
    <row r="65" spans="1:18" ht="20.100000000000001" customHeight="1" x14ac:dyDescent="0.2">
      <c r="A65" s="20"/>
      <c r="B65" s="33"/>
      <c r="C65" s="136">
        <f t="shared" si="0"/>
        <v>2.35</v>
      </c>
      <c r="D65" s="149">
        <f t="shared" si="1"/>
        <v>2.3438674566960005</v>
      </c>
      <c r="E65" s="137">
        <f t="shared" ref="E65:G65" si="18">F106</f>
        <v>351</v>
      </c>
      <c r="F65" s="138">
        <f t="shared" si="18"/>
        <v>351</v>
      </c>
      <c r="G65" s="150">
        <f t="shared" si="18"/>
        <v>351</v>
      </c>
      <c r="H65" s="146">
        <f t="shared" si="3"/>
        <v>1</v>
      </c>
      <c r="I65" s="139">
        <f t="shared" si="4"/>
        <v>0</v>
      </c>
      <c r="J65" s="33"/>
      <c r="K65" s="33"/>
      <c r="L65" s="22"/>
      <c r="N65" s="33"/>
      <c r="O65" s="52"/>
      <c r="P65" s="52"/>
      <c r="Q65" s="33"/>
      <c r="R65" s="33"/>
    </row>
    <row r="66" spans="1:18" ht="20.100000000000001" customHeight="1" x14ac:dyDescent="0.2">
      <c r="A66" s="20"/>
      <c r="B66" s="78"/>
      <c r="C66" s="79"/>
      <c r="D66" s="79"/>
      <c r="E66" s="79"/>
      <c r="F66" s="79"/>
      <c r="G66" s="79"/>
      <c r="H66" s="79"/>
      <c r="I66" s="79"/>
      <c r="J66" s="79"/>
      <c r="K66" s="79"/>
      <c r="L66" s="80"/>
    </row>
    <row r="67" spans="1:18" ht="20.100000000000001" customHeight="1" x14ac:dyDescent="0.25">
      <c r="A67" s="81" t="s">
        <v>39</v>
      </c>
      <c r="B67" s="78"/>
      <c r="C67" s="79"/>
      <c r="D67" s="79"/>
      <c r="E67" s="79"/>
      <c r="F67" s="79"/>
      <c r="G67" s="79"/>
      <c r="H67" s="79"/>
      <c r="I67" s="79"/>
      <c r="J67" s="79"/>
      <c r="K67" s="79"/>
      <c r="L67" s="80"/>
    </row>
    <row r="68" spans="1:18" ht="7.5" customHeight="1" x14ac:dyDescent="0.2">
      <c r="A68" s="20"/>
      <c r="B68" s="78"/>
      <c r="C68" s="79"/>
      <c r="D68" s="79"/>
      <c r="E68" s="79"/>
      <c r="F68" s="79"/>
      <c r="G68" s="79"/>
      <c r="H68" s="79"/>
      <c r="I68" s="79"/>
      <c r="J68" s="79"/>
      <c r="K68" s="79"/>
      <c r="L68" s="80"/>
    </row>
    <row r="69" spans="1:18" ht="20.100000000000001" customHeight="1" x14ac:dyDescent="0.2">
      <c r="A69" s="20"/>
      <c r="B69" s="78"/>
      <c r="C69" s="79"/>
      <c r="D69" s="79"/>
      <c r="E69" s="79"/>
      <c r="F69" s="79"/>
      <c r="G69" s="79"/>
      <c r="H69" s="79"/>
      <c r="I69" s="79"/>
      <c r="J69" s="79"/>
      <c r="K69" s="79"/>
      <c r="L69" s="80"/>
    </row>
    <row r="70" spans="1:18" ht="20.100000000000001" customHeight="1" x14ac:dyDescent="0.2">
      <c r="A70" s="20"/>
      <c r="B70" s="78"/>
      <c r="C70" s="79"/>
      <c r="D70" s="79"/>
      <c r="E70" s="79"/>
      <c r="F70" s="79"/>
      <c r="G70" s="79"/>
      <c r="H70" s="79"/>
      <c r="I70" s="79"/>
      <c r="J70" s="79"/>
      <c r="K70" s="79"/>
      <c r="L70" s="80"/>
    </row>
    <row r="71" spans="1:18" ht="20.100000000000001" customHeight="1" x14ac:dyDescent="0.2">
      <c r="A71" s="20"/>
      <c r="B71" s="78"/>
      <c r="C71" s="79"/>
      <c r="D71" s="79"/>
      <c r="E71" s="79"/>
      <c r="F71" s="79"/>
      <c r="G71" s="79"/>
      <c r="H71" s="79"/>
      <c r="I71" s="79"/>
      <c r="J71" s="79"/>
      <c r="K71" s="79"/>
      <c r="L71" s="80"/>
    </row>
    <row r="72" spans="1:18" ht="20.100000000000001" customHeight="1" x14ac:dyDescent="0.2">
      <c r="A72" s="20"/>
      <c r="B72" s="78"/>
      <c r="C72" s="79"/>
      <c r="D72" s="79"/>
      <c r="E72" s="79"/>
      <c r="F72" s="79"/>
      <c r="G72" s="79"/>
      <c r="H72" s="79"/>
      <c r="I72" s="79"/>
      <c r="J72" s="79"/>
      <c r="K72" s="79"/>
      <c r="L72" s="80"/>
    </row>
    <row r="73" spans="1:18" ht="20.100000000000001" customHeight="1" x14ac:dyDescent="0.2">
      <c r="A73" s="20"/>
      <c r="B73" s="78"/>
      <c r="C73" s="79"/>
      <c r="D73" s="79"/>
      <c r="E73" s="79"/>
      <c r="F73" s="79"/>
      <c r="G73" s="79"/>
      <c r="H73" s="79"/>
      <c r="I73" s="79"/>
      <c r="J73" s="79"/>
      <c r="K73" s="79"/>
      <c r="L73" s="80"/>
    </row>
    <row r="74" spans="1:18" ht="20.100000000000001" customHeight="1" x14ac:dyDescent="0.2">
      <c r="A74" s="20"/>
      <c r="B74" s="78"/>
      <c r="C74" s="79"/>
      <c r="D74" s="79"/>
      <c r="E74" s="79"/>
      <c r="F74" s="79"/>
      <c r="G74" s="79"/>
      <c r="H74" s="79"/>
      <c r="I74" s="79"/>
      <c r="J74" s="79"/>
      <c r="K74" s="79"/>
      <c r="L74" s="80"/>
    </row>
    <row r="75" spans="1:18" ht="20.100000000000001" customHeight="1" x14ac:dyDescent="0.2">
      <c r="A75" s="20"/>
      <c r="B75" s="78"/>
      <c r="C75" s="79"/>
      <c r="D75" s="79"/>
      <c r="E75" s="79"/>
      <c r="F75" s="79"/>
      <c r="G75" s="79"/>
      <c r="H75" s="79"/>
      <c r="I75" s="79"/>
      <c r="J75" s="79"/>
      <c r="K75" s="79"/>
      <c r="L75" s="80"/>
    </row>
    <row r="76" spans="1:18" ht="20.100000000000001" customHeight="1" x14ac:dyDescent="0.2">
      <c r="A76" s="20"/>
      <c r="B76" s="78"/>
      <c r="C76" s="79"/>
      <c r="D76" s="79"/>
      <c r="E76" s="79"/>
      <c r="F76" s="79"/>
      <c r="G76" s="79"/>
      <c r="H76" s="79"/>
      <c r="I76" s="79"/>
      <c r="J76" s="79"/>
      <c r="K76" s="79"/>
      <c r="L76" s="80"/>
    </row>
    <row r="77" spans="1:18" ht="20.100000000000001" customHeight="1" x14ac:dyDescent="0.2">
      <c r="A77" s="20"/>
      <c r="B77" s="78"/>
      <c r="C77" s="79"/>
      <c r="D77" s="79"/>
      <c r="E77" s="79"/>
      <c r="F77" s="79"/>
      <c r="G77" s="79"/>
      <c r="H77" s="79"/>
      <c r="I77" s="79"/>
      <c r="J77" s="79"/>
      <c r="K77" s="79"/>
      <c r="L77" s="80"/>
    </row>
    <row r="78" spans="1:18" ht="20.100000000000001" customHeight="1" x14ac:dyDescent="0.2">
      <c r="A78" s="20"/>
      <c r="B78" s="78"/>
      <c r="C78" s="79"/>
      <c r="D78" s="79"/>
      <c r="E78" s="79"/>
      <c r="F78" s="79"/>
      <c r="G78" s="79"/>
      <c r="H78" s="79"/>
      <c r="I78" s="79"/>
      <c r="J78" s="79"/>
      <c r="K78" s="79"/>
      <c r="L78" s="80"/>
    </row>
    <row r="79" spans="1:18" ht="20.100000000000001" customHeight="1" x14ac:dyDescent="0.2">
      <c r="A79" s="20"/>
      <c r="B79" s="78"/>
      <c r="C79" s="79"/>
      <c r="D79" s="79"/>
      <c r="E79" s="79"/>
      <c r="F79" s="79"/>
      <c r="G79" s="79"/>
      <c r="H79" s="79"/>
      <c r="I79" s="79"/>
      <c r="J79" s="79"/>
      <c r="K79" s="79"/>
      <c r="L79" s="80"/>
    </row>
    <row r="80" spans="1:18" ht="20.100000000000001" customHeight="1" x14ac:dyDescent="0.2">
      <c r="A80" s="20"/>
      <c r="B80" s="78"/>
      <c r="C80" s="79"/>
      <c r="D80" s="79"/>
      <c r="E80" s="79"/>
      <c r="F80" s="79"/>
      <c r="G80" s="79"/>
      <c r="H80" s="79"/>
      <c r="I80" s="79"/>
      <c r="J80" s="79"/>
      <c r="K80" s="79"/>
      <c r="L80" s="80"/>
    </row>
    <row r="81" spans="1:16" ht="20.100000000000001" customHeight="1" x14ac:dyDescent="0.2">
      <c r="A81" s="20"/>
      <c r="B81" s="78"/>
      <c r="C81" s="79"/>
      <c r="D81" s="79"/>
      <c r="E81" s="79"/>
      <c r="F81" s="79"/>
      <c r="G81" s="79"/>
      <c r="H81" s="79"/>
      <c r="I81" s="79"/>
      <c r="J81" s="79"/>
      <c r="K81" s="79"/>
      <c r="L81" s="80"/>
    </row>
    <row r="82" spans="1:16" s="86" customFormat="1" ht="20.100000000000001" customHeight="1" x14ac:dyDescent="0.25">
      <c r="A82" s="82" t="s">
        <v>40</v>
      </c>
      <c r="B82" s="83"/>
      <c r="C82" s="153" t="s">
        <v>66</v>
      </c>
      <c r="D82" s="153"/>
      <c r="E82" s="153"/>
      <c r="F82" s="153"/>
      <c r="G82" s="153"/>
      <c r="H82" s="154"/>
      <c r="I82" s="82" t="s">
        <v>41</v>
      </c>
      <c r="J82" s="84"/>
      <c r="K82" s="153" t="s">
        <v>65</v>
      </c>
      <c r="L82" s="154"/>
      <c r="M82" s="85"/>
      <c r="N82" s="85"/>
      <c r="O82" s="85"/>
      <c r="P82" s="85"/>
    </row>
    <row r="83" spans="1:16" s="86" customFormat="1" ht="20.100000000000001" customHeight="1" x14ac:dyDescent="0.25">
      <c r="A83" s="87" t="s">
        <v>42</v>
      </c>
      <c r="B83" s="84"/>
      <c r="C83" s="153" t="s">
        <v>64</v>
      </c>
      <c r="D83" s="153"/>
      <c r="E83" s="153"/>
      <c r="F83" s="153"/>
      <c r="G83" s="153"/>
      <c r="H83" s="154"/>
      <c r="I83" s="87" t="s">
        <v>43</v>
      </c>
      <c r="J83" s="84"/>
      <c r="K83" s="155">
        <v>41732</v>
      </c>
      <c r="L83" s="156"/>
      <c r="M83" s="85"/>
      <c r="N83" s="85"/>
      <c r="O83" s="85"/>
      <c r="P83" s="85"/>
    </row>
    <row r="84" spans="1:16" s="86" customFormat="1" ht="20.100000000000001" customHeight="1" x14ac:dyDescent="0.25">
      <c r="A84" s="87" t="s">
        <v>44</v>
      </c>
      <c r="B84" s="84"/>
      <c r="C84" s="153" t="s">
        <v>61</v>
      </c>
      <c r="D84" s="153"/>
      <c r="E84" s="83" t="s">
        <v>59</v>
      </c>
      <c r="F84" s="111"/>
      <c r="G84" s="153" t="s">
        <v>61</v>
      </c>
      <c r="H84" s="153"/>
      <c r="I84" s="87" t="s">
        <v>45</v>
      </c>
      <c r="J84" s="84"/>
      <c r="K84" s="188"/>
      <c r="L84" s="189"/>
      <c r="M84" s="85"/>
      <c r="N84" s="85"/>
      <c r="O84" s="88"/>
      <c r="P84" s="88"/>
    </row>
    <row r="85" spans="1:16" ht="14.25" x14ac:dyDescent="0.2">
      <c r="B85" s="89"/>
      <c r="C85" s="89"/>
      <c r="D85" s="90"/>
      <c r="E85" s="90"/>
      <c r="F85" s="90"/>
      <c r="G85" s="90"/>
      <c r="H85" s="90"/>
      <c r="I85" s="90"/>
      <c r="J85" s="90"/>
      <c r="K85" s="90"/>
      <c r="L85" s="90"/>
    </row>
    <row r="86" spans="1:16" ht="13.5" customHeight="1" thickBot="1" x14ac:dyDescent="0.25">
      <c r="B86" s="91"/>
      <c r="L86" s="92"/>
    </row>
    <row r="87" spans="1:16" ht="13.5" customHeight="1" x14ac:dyDescent="0.25">
      <c r="B87" s="190" t="str">
        <f>E6</f>
        <v>VP-19</v>
      </c>
      <c r="C87" s="191"/>
      <c r="E87" s="93" t="s">
        <v>29</v>
      </c>
      <c r="F87" s="192" t="s">
        <v>46</v>
      </c>
      <c r="G87" s="193"/>
      <c r="H87" s="194"/>
      <c r="I87" s="94" t="s">
        <v>47</v>
      </c>
      <c r="J87" s="94" t="s">
        <v>48</v>
      </c>
      <c r="K87" s="95" t="s">
        <v>49</v>
      </c>
      <c r="L87" s="92"/>
    </row>
    <row r="88" spans="1:16" ht="13.5" customHeight="1" thickBot="1" x14ac:dyDescent="0.3">
      <c r="B88" s="195"/>
      <c r="C88" s="196"/>
      <c r="E88" s="96" t="s">
        <v>32</v>
      </c>
      <c r="F88" s="96" t="s">
        <v>50</v>
      </c>
      <c r="G88" s="96" t="s">
        <v>51</v>
      </c>
      <c r="H88" s="96" t="s">
        <v>52</v>
      </c>
      <c r="I88" s="97" t="s">
        <v>53</v>
      </c>
      <c r="J88" s="97" t="s">
        <v>53</v>
      </c>
      <c r="K88" s="97" t="s">
        <v>53</v>
      </c>
      <c r="L88" s="92"/>
    </row>
    <row r="89" spans="1:16" ht="13.5" customHeight="1" thickBot="1" x14ac:dyDescent="0.25">
      <c r="B89" s="98" t="str">
        <f>B7</f>
        <v>hĺbka [ m ]:</v>
      </c>
      <c r="C89" s="99">
        <f>G7</f>
        <v>10.7</v>
      </c>
      <c r="E89" s="116">
        <v>0</v>
      </c>
      <c r="F89" s="117"/>
      <c r="G89" s="117"/>
      <c r="H89" s="117">
        <v>40</v>
      </c>
      <c r="I89" s="118"/>
      <c r="J89" s="118"/>
      <c r="K89" s="118"/>
      <c r="L89" s="92"/>
    </row>
    <row r="90" spans="1:16" s="100" customFormat="1" ht="13.5" customHeight="1" x14ac:dyDescent="0.2">
      <c r="B90" s="101"/>
      <c r="E90" s="119">
        <v>0.05</v>
      </c>
      <c r="F90" s="120">
        <v>80</v>
      </c>
      <c r="G90" s="120">
        <v>100</v>
      </c>
      <c r="H90" s="120">
        <v>136</v>
      </c>
      <c r="I90" s="199">
        <f>E90+J90+K90</f>
        <v>9.8658894336000016E-2</v>
      </c>
      <c r="J90" s="200">
        <f t="shared" ref="J90:J106" si="19">0.1*((($P$6+1)*0.1)-(($P$6-$P$7)*0.1*$P$13))</f>
        <v>9.5000000000000001E-2</v>
      </c>
      <c r="K90" s="124">
        <f t="shared" ref="K90:K106" si="20">-(-0.000000000015*H90^3)+(0.000000237423*H90^2)-(0.000373310392*H90)</f>
        <v>-4.6341105664000001E-2</v>
      </c>
      <c r="L90" s="102"/>
    </row>
    <row r="91" spans="1:16" s="100" customFormat="1" ht="13.5" customHeight="1" x14ac:dyDescent="0.2">
      <c r="B91" s="101"/>
      <c r="E91" s="119">
        <v>0.1</v>
      </c>
      <c r="F91" s="120">
        <v>162</v>
      </c>
      <c r="G91" s="120">
        <v>182</v>
      </c>
      <c r="H91" s="120">
        <v>215</v>
      </c>
      <c r="I91" s="201">
        <f>E91+J91+K91</f>
        <v>0.12586221951999998</v>
      </c>
      <c r="J91" s="202">
        <f t="shared" si="19"/>
        <v>9.5000000000000001E-2</v>
      </c>
      <c r="K91" s="124">
        <f t="shared" si="20"/>
        <v>-6.9137780480000008E-2</v>
      </c>
      <c r="L91" s="102"/>
    </row>
    <row r="92" spans="1:16" s="100" customFormat="1" ht="13.5" customHeight="1" x14ac:dyDescent="0.2">
      <c r="B92" s="101"/>
      <c r="E92" s="119">
        <v>0.15</v>
      </c>
      <c r="F92" s="120">
        <v>240</v>
      </c>
      <c r="G92" s="120">
        <v>256</v>
      </c>
      <c r="H92" s="120">
        <v>288</v>
      </c>
      <c r="I92" s="121">
        <f t="shared" ref="I92:I106" si="21">E92+J92+K92</f>
        <v>0.157537738496</v>
      </c>
      <c r="J92" s="122">
        <f t="shared" si="19"/>
        <v>9.5000000000000001E-2</v>
      </c>
      <c r="K92" s="124">
        <f t="shared" si="20"/>
        <v>-8.7462261504000008E-2</v>
      </c>
      <c r="L92" s="102"/>
    </row>
    <row r="93" spans="1:16" s="100" customFormat="1" ht="13.5" customHeight="1" x14ac:dyDescent="0.2">
      <c r="B93" s="101"/>
      <c r="E93" s="119">
        <v>0.2</v>
      </c>
      <c r="F93" s="120">
        <v>306</v>
      </c>
      <c r="G93" s="120">
        <v>316</v>
      </c>
      <c r="H93" s="120">
        <v>321</v>
      </c>
      <c r="I93" s="121">
        <f t="shared" si="21"/>
        <v>0.20012780992600004</v>
      </c>
      <c r="J93" s="122">
        <f t="shared" si="19"/>
        <v>9.5000000000000001E-2</v>
      </c>
      <c r="K93" s="124">
        <f t="shared" si="20"/>
        <v>-9.4872190073999996E-2</v>
      </c>
      <c r="L93" s="102"/>
    </row>
    <row r="94" spans="1:16" s="100" customFormat="1" ht="13.5" customHeight="1" x14ac:dyDescent="0.2">
      <c r="B94" s="101"/>
      <c r="E94" s="119">
        <v>0.35</v>
      </c>
      <c r="F94" s="120">
        <v>325</v>
      </c>
      <c r="G94" s="120">
        <v>326</v>
      </c>
      <c r="H94" s="120">
        <v>330</v>
      </c>
      <c r="I94" s="121">
        <f t="shared" si="21"/>
        <v>0.34820199033999993</v>
      </c>
      <c r="J94" s="122">
        <f t="shared" si="19"/>
        <v>9.5000000000000001E-2</v>
      </c>
      <c r="K94" s="124">
        <f t="shared" si="20"/>
        <v>-9.6798009660000003E-2</v>
      </c>
      <c r="L94" s="102"/>
    </row>
    <row r="95" spans="1:16" s="100" customFormat="1" ht="13.5" customHeight="1" x14ac:dyDescent="0.2">
      <c r="B95" s="101"/>
      <c r="E95" s="119">
        <v>0.4</v>
      </c>
      <c r="F95" s="120">
        <v>334</v>
      </c>
      <c r="G95" s="120">
        <v>334</v>
      </c>
      <c r="H95" s="120">
        <v>334</v>
      </c>
      <c r="I95" s="121">
        <f t="shared" si="21"/>
        <v>0.39735918481999999</v>
      </c>
      <c r="J95" s="122">
        <f t="shared" si="19"/>
        <v>9.5000000000000001E-2</v>
      </c>
      <c r="K95" s="124">
        <f t="shared" si="20"/>
        <v>-9.7640815180000007E-2</v>
      </c>
      <c r="L95" s="102"/>
    </row>
    <row r="96" spans="1:16" s="100" customFormat="1" ht="13.5" customHeight="1" x14ac:dyDescent="0.2">
      <c r="B96" s="101"/>
      <c r="E96" s="119">
        <v>0.45</v>
      </c>
      <c r="F96" s="120">
        <v>335</v>
      </c>
      <c r="G96" s="120">
        <v>336</v>
      </c>
      <c r="H96" s="120">
        <v>336</v>
      </c>
      <c r="I96" s="121">
        <f t="shared" si="21"/>
        <v>0.44694081113600004</v>
      </c>
      <c r="J96" s="122">
        <f t="shared" si="19"/>
        <v>9.5000000000000001E-2</v>
      </c>
      <c r="K96" s="124">
        <f t="shared" si="20"/>
        <v>-9.8059188864000016E-2</v>
      </c>
      <c r="L96" s="102"/>
    </row>
    <row r="97" spans="2:12" s="100" customFormat="1" ht="13.5" customHeight="1" x14ac:dyDescent="0.2">
      <c r="B97" s="101"/>
      <c r="E97" s="119">
        <v>0.6</v>
      </c>
      <c r="F97" s="120">
        <v>337</v>
      </c>
      <c r="G97" s="120">
        <v>337</v>
      </c>
      <c r="H97" s="120">
        <v>338</v>
      </c>
      <c r="I97" s="121">
        <f t="shared" si="21"/>
        <v>0.59652445779599994</v>
      </c>
      <c r="J97" s="122">
        <f t="shared" si="19"/>
        <v>9.5000000000000001E-2</v>
      </c>
      <c r="K97" s="124">
        <f t="shared" si="20"/>
        <v>-9.8475542203999997E-2</v>
      </c>
      <c r="L97" s="102"/>
    </row>
    <row r="98" spans="2:12" s="100" customFormat="1" ht="13.5" customHeight="1" x14ac:dyDescent="0.2">
      <c r="B98" s="101"/>
      <c r="E98" s="119">
        <v>0.8</v>
      </c>
      <c r="F98" s="120">
        <v>340</v>
      </c>
      <c r="G98" s="120">
        <v>340</v>
      </c>
      <c r="H98" s="120">
        <v>340</v>
      </c>
      <c r="I98" s="121">
        <f t="shared" si="21"/>
        <v>0.79611012552000004</v>
      </c>
      <c r="J98" s="122">
        <f t="shared" si="19"/>
        <v>9.5000000000000001E-2</v>
      </c>
      <c r="K98" s="124">
        <f t="shared" si="20"/>
        <v>-9.8889874480000001E-2</v>
      </c>
      <c r="L98" s="102"/>
    </row>
    <row r="99" spans="2:12" s="100" customFormat="1" ht="13.5" customHeight="1" x14ac:dyDescent="0.2">
      <c r="B99" s="101"/>
      <c r="E99" s="119">
        <v>1</v>
      </c>
      <c r="F99" s="120">
        <v>342</v>
      </c>
      <c r="G99" s="120">
        <v>342</v>
      </c>
      <c r="H99" s="120">
        <v>342</v>
      </c>
      <c r="I99" s="121">
        <f t="shared" si="21"/>
        <v>0.99569781502799992</v>
      </c>
      <c r="J99" s="122">
        <f t="shared" si="19"/>
        <v>9.5000000000000001E-2</v>
      </c>
      <c r="K99" s="124">
        <f t="shared" si="20"/>
        <v>-9.930218497200001E-2</v>
      </c>
      <c r="L99" s="102"/>
    </row>
    <row r="100" spans="2:12" s="100" customFormat="1" ht="13.5" customHeight="1" x14ac:dyDescent="0.2">
      <c r="B100" s="101"/>
      <c r="E100" s="119">
        <v>1.2</v>
      </c>
      <c r="F100" s="120">
        <v>343</v>
      </c>
      <c r="G100" s="120">
        <v>343</v>
      </c>
      <c r="H100" s="120">
        <v>344</v>
      </c>
      <c r="I100" s="121">
        <f t="shared" si="21"/>
        <v>1.1952875270399999</v>
      </c>
      <c r="J100" s="122">
        <f t="shared" si="19"/>
        <v>9.5000000000000001E-2</v>
      </c>
      <c r="K100" s="124">
        <f t="shared" si="20"/>
        <v>-9.971247296000002E-2</v>
      </c>
      <c r="L100" s="102"/>
    </row>
    <row r="101" spans="2:12" s="100" customFormat="1" ht="13.5" customHeight="1" x14ac:dyDescent="0.2">
      <c r="B101" s="101"/>
      <c r="E101" s="119">
        <v>1.4</v>
      </c>
      <c r="F101" s="120">
        <v>345</v>
      </c>
      <c r="G101" s="120">
        <v>345</v>
      </c>
      <c r="H101" s="120">
        <v>345</v>
      </c>
      <c r="I101" s="121">
        <f t="shared" si="21"/>
        <v>1.3950831417099998</v>
      </c>
      <c r="J101" s="122">
        <f t="shared" si="19"/>
        <v>9.5000000000000001E-2</v>
      </c>
      <c r="K101" s="124">
        <f t="shared" si="20"/>
        <v>-9.9916858290000021E-2</v>
      </c>
      <c r="L101" s="102"/>
    </row>
    <row r="102" spans="2:12" s="100" customFormat="1" ht="13.5" customHeight="1" x14ac:dyDescent="0.2">
      <c r="B102" s="101"/>
      <c r="E102" s="119">
        <v>1.6</v>
      </c>
      <c r="F102" s="120">
        <v>346</v>
      </c>
      <c r="G102" s="120">
        <v>346</v>
      </c>
      <c r="H102" s="120">
        <v>346</v>
      </c>
      <c r="I102" s="121">
        <f t="shared" si="21"/>
        <v>1.594879262276</v>
      </c>
      <c r="J102" s="122">
        <f t="shared" si="19"/>
        <v>9.5000000000000001E-2</v>
      </c>
      <c r="K102" s="124">
        <f t="shared" si="20"/>
        <v>-0.100120737724</v>
      </c>
      <c r="L102" s="102"/>
    </row>
    <row r="103" spans="2:12" s="100" customFormat="1" ht="13.5" customHeight="1" x14ac:dyDescent="0.2">
      <c r="B103" s="101"/>
      <c r="E103" s="119">
        <v>1.8</v>
      </c>
      <c r="F103" s="120">
        <v>347</v>
      </c>
      <c r="G103" s="120">
        <v>347</v>
      </c>
      <c r="H103" s="120">
        <v>347</v>
      </c>
      <c r="I103" s="121">
        <f t="shared" si="21"/>
        <v>1.7946758888280001</v>
      </c>
      <c r="J103" s="122">
        <f t="shared" si="19"/>
        <v>9.5000000000000001E-2</v>
      </c>
      <c r="K103" s="124">
        <f t="shared" si="20"/>
        <v>-0.10032411117200001</v>
      </c>
      <c r="L103" s="102"/>
    </row>
    <row r="104" spans="2:12" s="100" customFormat="1" ht="13.5" customHeight="1" x14ac:dyDescent="0.2">
      <c r="B104" s="101"/>
      <c r="E104" s="127">
        <v>2</v>
      </c>
      <c r="F104" s="128">
        <v>348</v>
      </c>
      <c r="G104" s="128">
        <v>348</v>
      </c>
      <c r="H104" s="128">
        <v>349</v>
      </c>
      <c r="I104" s="147">
        <f t="shared" si="21"/>
        <v>1.9942706602500002</v>
      </c>
      <c r="J104" s="148">
        <f t="shared" si="19"/>
        <v>9.5000000000000001E-2</v>
      </c>
      <c r="K104" s="152">
        <f t="shared" si="20"/>
        <v>-0.10072933975000001</v>
      </c>
      <c r="L104" s="102"/>
    </row>
    <row r="105" spans="2:12" s="100" customFormat="1" ht="13.5" customHeight="1" x14ac:dyDescent="0.2">
      <c r="B105" s="101"/>
      <c r="E105" s="127">
        <v>2.2000000000000002</v>
      </c>
      <c r="F105" s="128">
        <v>350</v>
      </c>
      <c r="G105" s="128">
        <v>350</v>
      </c>
      <c r="H105" s="128">
        <v>350</v>
      </c>
      <c r="I105" s="147">
        <f t="shared" si="21"/>
        <v>2.1940688053000006</v>
      </c>
      <c r="J105" s="148">
        <f t="shared" si="19"/>
        <v>9.5000000000000001E-2</v>
      </c>
      <c r="K105" s="152">
        <f t="shared" si="20"/>
        <v>-0.1009311947</v>
      </c>
      <c r="L105" s="102"/>
    </row>
    <row r="106" spans="2:12" s="100" customFormat="1" ht="13.5" customHeight="1" thickBot="1" x14ac:dyDescent="0.25">
      <c r="B106" s="101"/>
      <c r="E106" s="129">
        <v>2.35</v>
      </c>
      <c r="F106" s="130">
        <v>351</v>
      </c>
      <c r="G106" s="130">
        <v>351</v>
      </c>
      <c r="H106" s="130">
        <v>351</v>
      </c>
      <c r="I106" s="203">
        <f t="shared" si="21"/>
        <v>2.3438674566960005</v>
      </c>
      <c r="J106" s="204">
        <f t="shared" si="19"/>
        <v>9.5000000000000001E-2</v>
      </c>
      <c r="K106" s="210">
        <f t="shared" si="20"/>
        <v>-0.10113254330400001</v>
      </c>
      <c r="L106" s="102"/>
    </row>
    <row r="107" spans="2:12" ht="13.5" customHeight="1" thickBot="1" x14ac:dyDescent="0.25">
      <c r="B107" s="91"/>
      <c r="L107" s="92"/>
    </row>
    <row r="108" spans="2:12" ht="13.5" customHeight="1" x14ac:dyDescent="0.2">
      <c r="B108" s="103" t="s">
        <v>54</v>
      </c>
      <c r="F108" s="23">
        <f>I14</f>
        <v>8.5</v>
      </c>
      <c r="I108" s="104" t="s">
        <v>29</v>
      </c>
      <c r="J108" s="197" t="s">
        <v>55</v>
      </c>
      <c r="K108" s="198"/>
      <c r="L108" s="92"/>
    </row>
    <row r="109" spans="2:12" ht="13.5" customHeight="1" thickBot="1" x14ac:dyDescent="0.25">
      <c r="B109" s="103" t="s">
        <v>56</v>
      </c>
      <c r="F109" s="23">
        <v>1</v>
      </c>
      <c r="I109" s="105" t="s">
        <v>32</v>
      </c>
      <c r="J109" s="106" t="s">
        <v>52</v>
      </c>
      <c r="K109" s="107" t="s">
        <v>57</v>
      </c>
      <c r="L109" s="92"/>
    </row>
    <row r="110" spans="2:12" ht="13.5" customHeight="1" x14ac:dyDescent="0.2">
      <c r="B110" s="91"/>
      <c r="I110" s="131">
        <f>I104</f>
        <v>1.9942706602500002</v>
      </c>
      <c r="J110" s="132">
        <f>H104</f>
        <v>349</v>
      </c>
      <c r="K110" s="108">
        <f>1/J110</f>
        <v>2.8653295128939827E-3</v>
      </c>
      <c r="L110" s="92"/>
    </row>
    <row r="111" spans="2:12" ht="13.5" customHeight="1" x14ac:dyDescent="0.2">
      <c r="B111" s="91"/>
      <c r="I111" s="131">
        <f>I105</f>
        <v>2.1940688053000006</v>
      </c>
      <c r="J111" s="132">
        <f>H105</f>
        <v>350</v>
      </c>
      <c r="K111" s="109">
        <f>1/J111</f>
        <v>2.8571428571428571E-3</v>
      </c>
      <c r="L111" s="92"/>
    </row>
    <row r="112" spans="2:12" ht="13.5" customHeight="1" x14ac:dyDescent="0.2">
      <c r="I112" s="131">
        <f>I106</f>
        <v>2.3438674566960005</v>
      </c>
      <c r="J112" s="132">
        <f>H106</f>
        <v>351</v>
      </c>
      <c r="K112" s="109">
        <f>1/J112</f>
        <v>2.8490028490028491E-3</v>
      </c>
    </row>
    <row r="113" spans="1:12" ht="15" customHeight="1" thickBot="1" x14ac:dyDescent="0.25">
      <c r="I113" s="134">
        <v>50</v>
      </c>
      <c r="J113" s="133">
        <f>2*H89+790</f>
        <v>870</v>
      </c>
      <c r="K113" s="110">
        <f>1/J113</f>
        <v>1.1494252873563218E-3</v>
      </c>
    </row>
    <row r="115" spans="1:12" ht="13.5" thickBot="1" x14ac:dyDescent="0.25"/>
    <row r="116" spans="1:12" x14ac:dyDescent="0.2">
      <c r="A116" s="182"/>
      <c r="B116" s="183"/>
      <c r="C116" s="183"/>
      <c r="D116" s="183"/>
      <c r="E116" s="183"/>
      <c r="F116" s="183"/>
      <c r="G116" s="183"/>
      <c r="H116" s="183"/>
      <c r="I116" s="183"/>
      <c r="J116" s="183"/>
      <c r="K116" s="183"/>
      <c r="L116" s="184"/>
    </row>
    <row r="117" spans="1:12" ht="13.5" thickBot="1" x14ac:dyDescent="0.25">
      <c r="A117" s="185"/>
      <c r="B117" s="186"/>
      <c r="C117" s="186"/>
      <c r="D117" s="186"/>
      <c r="E117" s="186"/>
      <c r="F117" s="186"/>
      <c r="G117" s="186"/>
      <c r="H117" s="186"/>
      <c r="I117" s="186"/>
      <c r="J117" s="186"/>
      <c r="K117" s="186"/>
      <c r="L117" s="187"/>
    </row>
  </sheetData>
  <mergeCells count="21">
    <mergeCell ref="C83:H83"/>
    <mergeCell ref="K83:L83"/>
    <mergeCell ref="C1:F5"/>
    <mergeCell ref="G1:L5"/>
    <mergeCell ref="E6:H6"/>
    <mergeCell ref="B7:F7"/>
    <mergeCell ref="C10:K10"/>
    <mergeCell ref="B21:C21"/>
    <mergeCell ref="C47:D47"/>
    <mergeCell ref="E47:G47"/>
    <mergeCell ref="H47:I47"/>
    <mergeCell ref="C82:H82"/>
    <mergeCell ref="K82:L82"/>
    <mergeCell ref="A116:L117"/>
    <mergeCell ref="G84:H84"/>
    <mergeCell ref="C84:D84"/>
    <mergeCell ref="K84:L84"/>
    <mergeCell ref="B87:C87"/>
    <mergeCell ref="F87:H87"/>
    <mergeCell ref="B88:C88"/>
    <mergeCell ref="J108:K108"/>
  </mergeCells>
  <printOptions horizontalCentered="1" verticalCentered="1"/>
  <pageMargins left="0.59055118110236227" right="0.59055118110236227" top="0.39370078740157483" bottom="0.39370078740157483" header="0.31496062992125984" footer="0.31496062992125984"/>
  <pageSetup paperSize="9" scale="4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5"/>
  <sheetViews>
    <sheetView view="pageBreakPreview" zoomScale="80" zoomScaleNormal="75" zoomScaleSheetLayoutView="80" workbookViewId="0">
      <selection activeCell="H24" sqref="H24"/>
    </sheetView>
  </sheetViews>
  <sheetFormatPr defaultRowHeight="12.75" x14ac:dyDescent="0.2"/>
  <cols>
    <col min="1" max="1" width="4.7109375" style="15" customWidth="1"/>
    <col min="2" max="11" width="15.7109375" style="15" customWidth="1"/>
    <col min="12" max="12" width="4.42578125" style="15" customWidth="1"/>
    <col min="13" max="16384" width="9.140625" style="15"/>
  </cols>
  <sheetData>
    <row r="1" spans="1:37" customFormat="1" ht="15" customHeight="1" x14ac:dyDescent="0.2">
      <c r="A1" s="1" t="s">
        <v>0</v>
      </c>
      <c r="B1" s="2"/>
      <c r="C1" s="157" t="s">
        <v>58</v>
      </c>
      <c r="D1" s="157"/>
      <c r="E1" s="157"/>
      <c r="F1" s="158"/>
      <c r="G1" s="163" t="s">
        <v>1</v>
      </c>
      <c r="H1" s="164"/>
      <c r="I1" s="164"/>
      <c r="J1" s="164"/>
      <c r="K1" s="164"/>
      <c r="L1" s="165"/>
      <c r="M1" s="3"/>
      <c r="Q1" s="4"/>
      <c r="R1" s="4"/>
      <c r="S1" s="3"/>
      <c r="T1" s="5"/>
      <c r="U1" s="5"/>
      <c r="V1" s="5"/>
      <c r="W1" s="3"/>
      <c r="X1" s="3"/>
      <c r="Y1" s="3"/>
      <c r="Z1" s="5"/>
      <c r="AA1" s="5"/>
      <c r="AB1" s="5"/>
      <c r="AC1" s="3"/>
      <c r="AD1" s="3"/>
      <c r="AE1" s="3"/>
      <c r="AF1" s="3"/>
      <c r="AG1" s="3"/>
      <c r="AH1" s="3"/>
      <c r="AI1" s="3"/>
      <c r="AJ1" s="3"/>
      <c r="AK1" s="3"/>
    </row>
    <row r="2" spans="1:37" customFormat="1" ht="12.75" customHeight="1" x14ac:dyDescent="0.2">
      <c r="A2" s="112"/>
      <c r="B2" s="113" t="s">
        <v>2</v>
      </c>
      <c r="C2" s="159"/>
      <c r="D2" s="159"/>
      <c r="E2" s="159"/>
      <c r="F2" s="160"/>
      <c r="G2" s="166"/>
      <c r="H2" s="167"/>
      <c r="I2" s="167"/>
      <c r="J2" s="167"/>
      <c r="K2" s="167"/>
      <c r="L2" s="168"/>
      <c r="M2" s="5"/>
      <c r="Q2" s="3"/>
      <c r="R2" s="3"/>
      <c r="S2" s="6"/>
      <c r="T2" s="6"/>
      <c r="U2" s="6"/>
      <c r="V2" s="6"/>
      <c r="W2" s="7"/>
      <c r="X2" s="3"/>
      <c r="Y2" s="6"/>
      <c r="Z2" s="6"/>
      <c r="AA2" s="6"/>
      <c r="AB2" s="6"/>
      <c r="AC2" s="3"/>
      <c r="AD2" s="3"/>
      <c r="AE2" s="3"/>
      <c r="AF2" s="3"/>
      <c r="AG2" s="3"/>
      <c r="AH2" s="3"/>
      <c r="AI2" s="3"/>
      <c r="AJ2" s="3"/>
      <c r="AK2" s="3"/>
    </row>
    <row r="3" spans="1:37" customFormat="1" ht="12.75" customHeight="1" x14ac:dyDescent="0.2">
      <c r="A3" s="112"/>
      <c r="B3" s="6"/>
      <c r="C3" s="159"/>
      <c r="D3" s="159"/>
      <c r="E3" s="159"/>
      <c r="F3" s="160"/>
      <c r="G3" s="166"/>
      <c r="H3" s="167"/>
      <c r="I3" s="167"/>
      <c r="J3" s="167"/>
      <c r="K3" s="167"/>
      <c r="L3" s="168"/>
      <c r="M3" s="8"/>
      <c r="Q3" s="3"/>
      <c r="R3" s="9"/>
      <c r="S3" s="6"/>
      <c r="T3" s="6"/>
      <c r="U3" s="6"/>
      <c r="V3" s="6"/>
      <c r="W3" s="7"/>
      <c r="X3" s="6"/>
      <c r="Y3" s="6"/>
      <c r="Z3" s="6"/>
      <c r="AA3" s="6"/>
      <c r="AB3" s="6"/>
      <c r="AC3" s="3"/>
      <c r="AD3" s="3"/>
      <c r="AE3" s="3"/>
      <c r="AF3" s="3"/>
      <c r="AG3" s="3"/>
      <c r="AH3" s="3"/>
      <c r="AI3" s="3"/>
      <c r="AJ3" s="3"/>
      <c r="AK3" s="3"/>
    </row>
    <row r="4" spans="1:37" customFormat="1" ht="12.75" customHeight="1" x14ac:dyDescent="0.2">
      <c r="A4" s="112"/>
      <c r="B4" s="6"/>
      <c r="C4" s="159"/>
      <c r="D4" s="159"/>
      <c r="E4" s="159"/>
      <c r="F4" s="160"/>
      <c r="G4" s="166"/>
      <c r="H4" s="167"/>
      <c r="I4" s="167"/>
      <c r="J4" s="167"/>
      <c r="K4" s="167"/>
      <c r="L4" s="168"/>
      <c r="M4" s="5"/>
      <c r="Q4" s="3"/>
      <c r="R4" s="9"/>
      <c r="S4" s="6"/>
      <c r="T4" s="6"/>
      <c r="U4" s="6"/>
      <c r="V4" s="6"/>
      <c r="W4" s="7"/>
      <c r="X4" s="6"/>
      <c r="Y4" s="6"/>
      <c r="Z4" s="6"/>
      <c r="AA4" s="6"/>
      <c r="AB4" s="6"/>
      <c r="AC4" s="3"/>
      <c r="AD4" s="3"/>
      <c r="AE4" s="3"/>
      <c r="AF4" s="3"/>
      <c r="AG4" s="3"/>
      <c r="AH4" s="3"/>
      <c r="AI4" s="3"/>
      <c r="AJ4" s="3"/>
      <c r="AK4" s="3"/>
    </row>
    <row r="5" spans="1:37" customFormat="1" ht="12.75" customHeight="1" x14ac:dyDescent="0.2">
      <c r="A5" s="114"/>
      <c r="B5" s="115"/>
      <c r="C5" s="161"/>
      <c r="D5" s="161"/>
      <c r="E5" s="161"/>
      <c r="F5" s="162"/>
      <c r="G5" s="169"/>
      <c r="H5" s="170"/>
      <c r="I5" s="170"/>
      <c r="J5" s="170"/>
      <c r="K5" s="170"/>
      <c r="L5" s="171"/>
      <c r="M5" s="8"/>
      <c r="Q5" s="3"/>
      <c r="R5" s="9"/>
      <c r="S5" s="6"/>
      <c r="T5" s="6"/>
      <c r="U5" s="6"/>
      <c r="V5" s="6"/>
      <c r="W5" s="7"/>
      <c r="X5" s="6"/>
      <c r="Y5" s="6"/>
      <c r="Z5" s="6"/>
      <c r="AA5" s="6"/>
      <c r="AB5" s="6"/>
      <c r="AC5" s="3"/>
      <c r="AD5" s="3"/>
      <c r="AE5" s="3"/>
      <c r="AF5" s="3"/>
      <c r="AG5" s="3"/>
      <c r="AH5" s="3"/>
      <c r="AI5" s="3"/>
      <c r="AJ5" s="3"/>
      <c r="AK5" s="3"/>
    </row>
    <row r="6" spans="1:37" customFormat="1" ht="80.25" customHeight="1" x14ac:dyDescent="0.5">
      <c r="A6" s="10"/>
      <c r="B6" s="11"/>
      <c r="C6" s="11"/>
      <c r="D6" s="11"/>
      <c r="E6" s="181" t="s">
        <v>62</v>
      </c>
      <c r="F6" s="181"/>
      <c r="G6" s="181"/>
      <c r="H6" s="181"/>
      <c r="I6" s="12"/>
      <c r="J6" s="12"/>
      <c r="K6" s="12"/>
      <c r="L6" s="13"/>
      <c r="N6" s="14" t="s">
        <v>3</v>
      </c>
      <c r="O6" s="15"/>
      <c r="P6" s="16">
        <f>G7</f>
        <v>16</v>
      </c>
      <c r="Q6" s="15" t="s">
        <v>4</v>
      </c>
      <c r="R6" s="9"/>
      <c r="S6" s="6"/>
      <c r="T6" s="6"/>
      <c r="U6" s="6"/>
      <c r="V6" s="6"/>
      <c r="W6" s="7"/>
      <c r="X6" s="6"/>
      <c r="Y6" s="6"/>
      <c r="Z6" s="6"/>
      <c r="AA6" s="6"/>
      <c r="AB6" s="6"/>
      <c r="AC6" s="3"/>
      <c r="AD6" s="3"/>
      <c r="AE6" s="3"/>
      <c r="AF6" s="3"/>
      <c r="AG6" s="3"/>
      <c r="AH6" s="3"/>
      <c r="AI6" s="3"/>
      <c r="AJ6" s="3"/>
      <c r="AK6" s="3"/>
    </row>
    <row r="7" spans="1:37" customFormat="1" ht="20.25" x14ac:dyDescent="0.3">
      <c r="A7" s="17"/>
      <c r="B7" s="172" t="s">
        <v>5</v>
      </c>
      <c r="C7" s="172"/>
      <c r="D7" s="172"/>
      <c r="E7" s="172"/>
      <c r="F7" s="172"/>
      <c r="G7" s="18">
        <v>16</v>
      </c>
      <c r="H7" s="18"/>
      <c r="I7" s="18"/>
      <c r="J7" s="18"/>
      <c r="K7" s="18"/>
      <c r="L7" s="19"/>
      <c r="N7" s="15" t="s">
        <v>6</v>
      </c>
      <c r="O7" s="15"/>
      <c r="P7" s="16">
        <f>I14</f>
        <v>8.5</v>
      </c>
      <c r="Q7" s="15" t="s">
        <v>4</v>
      </c>
      <c r="R7" s="9"/>
      <c r="S7" s="6"/>
      <c r="T7" s="6"/>
      <c r="U7" s="6"/>
      <c r="V7" s="6"/>
      <c r="W7" s="7"/>
      <c r="X7" s="6"/>
      <c r="Y7" s="6"/>
      <c r="Z7" s="6"/>
      <c r="AA7" s="6"/>
      <c r="AB7" s="6"/>
      <c r="AC7" s="3"/>
      <c r="AD7" s="3"/>
      <c r="AE7" s="3"/>
      <c r="AF7" s="3"/>
      <c r="AG7" s="3"/>
      <c r="AH7" s="3"/>
      <c r="AI7" s="3"/>
      <c r="AJ7" s="3"/>
      <c r="AK7" s="3"/>
    </row>
    <row r="8" spans="1:37" x14ac:dyDescent="0.2">
      <c r="A8" s="20"/>
      <c r="B8" s="21"/>
      <c r="C8" s="21"/>
      <c r="D8" s="21"/>
      <c r="E8" s="21"/>
      <c r="F8" s="21"/>
      <c r="G8" s="21"/>
      <c r="H8" s="21"/>
      <c r="I8" s="21"/>
      <c r="J8" s="21"/>
      <c r="K8" s="21"/>
      <c r="L8" s="22"/>
      <c r="P8" s="23"/>
    </row>
    <row r="9" spans="1:37" ht="20.100000000000001" customHeight="1" x14ac:dyDescent="0.2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2"/>
      <c r="P9" s="23"/>
    </row>
    <row r="10" spans="1:37" ht="20.25" customHeight="1" x14ac:dyDescent="0.3">
      <c r="A10" s="20"/>
      <c r="B10" s="24" t="s">
        <v>7</v>
      </c>
      <c r="C10" s="173" t="s">
        <v>63</v>
      </c>
      <c r="D10" s="173"/>
      <c r="E10" s="173"/>
      <c r="F10" s="173"/>
      <c r="G10" s="173"/>
      <c r="H10" s="173"/>
      <c r="I10" s="173"/>
      <c r="J10" s="173"/>
      <c r="K10" s="173"/>
      <c r="L10" s="22"/>
      <c r="P10" s="23"/>
    </row>
    <row r="11" spans="1:37" ht="20.100000000000001" customHeight="1" x14ac:dyDescent="0.2">
      <c r="A11" s="20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2"/>
      <c r="P11" s="23"/>
    </row>
    <row r="12" spans="1:37" ht="20.100000000000001" customHeight="1" x14ac:dyDescent="0.2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2"/>
      <c r="P12" s="23"/>
    </row>
    <row r="13" spans="1:37" ht="20.100000000000001" customHeight="1" x14ac:dyDescent="0.35">
      <c r="A13" s="20"/>
      <c r="B13" s="26" t="s">
        <v>8</v>
      </c>
      <c r="C13" s="27"/>
      <c r="D13" s="27" t="s">
        <v>9</v>
      </c>
      <c r="E13" s="27"/>
      <c r="F13" s="28"/>
      <c r="G13" s="28"/>
      <c r="H13" s="29" t="s">
        <v>10</v>
      </c>
      <c r="I13" s="21"/>
      <c r="J13" s="30">
        <f>P17</f>
        <v>0.15</v>
      </c>
      <c r="K13" s="28"/>
      <c r="L13" s="22"/>
      <c r="N13" s="14" t="s">
        <v>11</v>
      </c>
      <c r="P13" s="16">
        <v>1</v>
      </c>
      <c r="Q13" s="15" t="s">
        <v>12</v>
      </c>
    </row>
    <row r="14" spans="1:37" ht="20.100000000000001" customHeight="1" x14ac:dyDescent="0.3">
      <c r="A14" s="20"/>
      <c r="B14" s="26" t="s">
        <v>13</v>
      </c>
      <c r="C14" s="27"/>
      <c r="D14" s="27" t="s">
        <v>60</v>
      </c>
      <c r="E14" s="27"/>
      <c r="F14" s="31"/>
      <c r="G14" s="31"/>
      <c r="H14" s="30" t="s">
        <v>14</v>
      </c>
      <c r="I14" s="30">
        <v>8.5</v>
      </c>
      <c r="J14" s="27"/>
      <c r="K14" s="31"/>
      <c r="L14" s="22"/>
      <c r="N14" s="14"/>
      <c r="P14" s="16"/>
    </row>
    <row r="15" spans="1:37" ht="20.100000000000001" customHeight="1" x14ac:dyDescent="0.3">
      <c r="A15" s="20"/>
      <c r="B15" s="21"/>
      <c r="C15" s="21"/>
      <c r="D15" s="21"/>
      <c r="E15" s="27"/>
      <c r="F15" s="27"/>
      <c r="G15" s="27"/>
      <c r="H15" s="27"/>
      <c r="I15" s="27"/>
      <c r="J15" s="21"/>
      <c r="K15" s="21"/>
      <c r="L15" s="22"/>
      <c r="N15" s="14"/>
      <c r="P15" s="16"/>
    </row>
    <row r="16" spans="1:37" ht="15" x14ac:dyDescent="0.2">
      <c r="A16" s="20"/>
      <c r="B16" s="32"/>
      <c r="C16" s="32"/>
      <c r="D16" s="32"/>
      <c r="E16" s="33"/>
      <c r="F16" s="33"/>
      <c r="G16" s="33"/>
      <c r="H16" s="33"/>
      <c r="I16" s="33"/>
      <c r="J16" s="33"/>
      <c r="K16" s="33"/>
      <c r="L16" s="22"/>
      <c r="N16" s="14"/>
      <c r="P16" s="16"/>
    </row>
    <row r="17" spans="1:18" ht="27.75" customHeight="1" x14ac:dyDescent="0.4">
      <c r="A17" s="20"/>
      <c r="B17" s="34" t="s">
        <v>15</v>
      </c>
      <c r="C17" s="34"/>
      <c r="D17" s="32"/>
      <c r="E17" s="33"/>
      <c r="F17" s="33"/>
      <c r="G17" s="33"/>
      <c r="H17" s="33"/>
      <c r="I17" s="33"/>
      <c r="J17" s="33"/>
      <c r="K17" s="33"/>
      <c r="L17" s="22"/>
      <c r="N17" s="14" t="s">
        <v>16</v>
      </c>
      <c r="P17" s="35">
        <v>0.15</v>
      </c>
      <c r="R17" s="135"/>
    </row>
    <row r="18" spans="1:18" ht="15.75" x14ac:dyDescent="0.25">
      <c r="A18" s="20"/>
      <c r="B18" s="36"/>
      <c r="C18" s="32"/>
      <c r="D18" s="32"/>
      <c r="E18" s="33"/>
      <c r="F18" s="33"/>
      <c r="G18" s="37"/>
      <c r="H18" s="33"/>
      <c r="I18" s="33"/>
      <c r="J18" s="33"/>
      <c r="K18" s="33"/>
      <c r="L18" s="22"/>
      <c r="P18" s="123"/>
    </row>
    <row r="19" spans="1:18" ht="20.100000000000001" customHeight="1" x14ac:dyDescent="0.2">
      <c r="A19" s="20"/>
      <c r="B19" s="38" t="s">
        <v>17</v>
      </c>
      <c r="C19" s="38"/>
      <c r="D19" s="38"/>
      <c r="E19" s="39"/>
      <c r="F19" s="38" t="s">
        <v>18</v>
      </c>
      <c r="G19" s="38"/>
      <c r="H19" s="39"/>
      <c r="I19" s="33"/>
      <c r="J19" s="38" t="s">
        <v>19</v>
      </c>
      <c r="K19" s="38"/>
      <c r="L19" s="40"/>
      <c r="P19" s="123"/>
    </row>
    <row r="20" spans="1:18" ht="26.25" customHeight="1" x14ac:dyDescent="0.2">
      <c r="A20" s="41"/>
      <c r="B20" s="140" t="s">
        <v>20</v>
      </c>
      <c r="C20" s="141">
        <f>G20*(D56-D64)/(G56-G64)</f>
        <v>874.25233094968587</v>
      </c>
      <c r="D20" s="151"/>
      <c r="E20" s="142"/>
      <c r="F20" s="140" t="s">
        <v>21</v>
      </c>
      <c r="G20" s="143">
        <f>2*(1+$P$17)*(790+((G56+G64)/2))</f>
        <v>2733.5499999999997</v>
      </c>
      <c r="H20" s="142"/>
      <c r="I20" s="142"/>
      <c r="J20" s="144" t="s">
        <v>22</v>
      </c>
      <c r="K20" s="42">
        <f>I111</f>
        <v>100</v>
      </c>
      <c r="L20" s="40"/>
    </row>
    <row r="21" spans="1:18" ht="20.100000000000001" customHeight="1" x14ac:dyDescent="0.3">
      <c r="A21" s="41"/>
      <c r="B21" s="174" t="s">
        <v>67</v>
      </c>
      <c r="C21" s="174"/>
      <c r="D21" s="43"/>
      <c r="E21" s="43"/>
      <c r="F21" s="43"/>
      <c r="G21" s="44"/>
      <c r="H21" s="44"/>
      <c r="I21" s="44"/>
      <c r="J21" s="44"/>
      <c r="K21" s="44"/>
      <c r="L21" s="45"/>
    </row>
    <row r="22" spans="1:18" ht="27.75" customHeight="1" x14ac:dyDescent="0.3">
      <c r="A22" s="41"/>
      <c r="B22" s="27"/>
      <c r="C22" s="27"/>
      <c r="D22" s="27"/>
      <c r="E22" s="27"/>
      <c r="F22" s="27"/>
      <c r="G22" s="27"/>
      <c r="H22" s="28"/>
      <c r="I22" s="28"/>
      <c r="J22" s="144" t="s">
        <v>23</v>
      </c>
      <c r="K22" s="42">
        <f>C20/K20</f>
        <v>8.7425233094968586</v>
      </c>
      <c r="L22" s="46"/>
    </row>
    <row r="23" spans="1:18" ht="20.100000000000001" customHeight="1" x14ac:dyDescent="0.3">
      <c r="A23" s="20"/>
      <c r="B23" s="25" t="s">
        <v>24</v>
      </c>
      <c r="C23" s="25"/>
      <c r="D23" s="25"/>
      <c r="E23" s="21"/>
      <c r="F23" s="25" t="s">
        <v>25</v>
      </c>
      <c r="G23" s="25"/>
      <c r="H23" s="28"/>
      <c r="I23" s="28"/>
      <c r="J23" s="144"/>
      <c r="K23" s="47"/>
      <c r="L23" s="46"/>
    </row>
    <row r="24" spans="1:18" ht="24" customHeight="1" x14ac:dyDescent="0.3">
      <c r="A24" s="41"/>
      <c r="B24" s="140" t="s">
        <v>26</v>
      </c>
      <c r="C24" s="42">
        <f>D56</f>
        <v>0.58533229697600009</v>
      </c>
      <c r="D24" s="27"/>
      <c r="E24" s="27"/>
      <c r="F24" s="140" t="s">
        <v>27</v>
      </c>
      <c r="G24" s="42">
        <f>D64</f>
        <v>2.1844476066460006</v>
      </c>
      <c r="H24" s="28"/>
      <c r="I24" s="28"/>
      <c r="J24" s="144" t="s">
        <v>28</v>
      </c>
      <c r="K24" s="42">
        <f>K20/G24</f>
        <v>45.778163639978501</v>
      </c>
      <c r="L24" s="46"/>
    </row>
    <row r="25" spans="1:18" ht="15.75" x14ac:dyDescent="0.25">
      <c r="A25" s="20"/>
      <c r="B25" s="21"/>
      <c r="C25" s="21"/>
      <c r="D25" s="21"/>
      <c r="E25" s="145"/>
      <c r="F25" s="145"/>
      <c r="G25" s="145"/>
      <c r="H25" s="48"/>
      <c r="I25" s="48"/>
      <c r="J25" s="48"/>
      <c r="K25" s="48"/>
      <c r="L25" s="46"/>
    </row>
    <row r="26" spans="1:18" ht="39" customHeight="1" x14ac:dyDescent="0.2">
      <c r="A26" s="20"/>
      <c r="B26" s="33"/>
      <c r="C26" s="33"/>
      <c r="D26" s="33"/>
      <c r="E26" s="33"/>
      <c r="F26" s="33"/>
      <c r="G26" s="33"/>
      <c r="H26" s="49"/>
      <c r="I26" s="49"/>
      <c r="J26" s="49"/>
      <c r="K26" s="49"/>
      <c r="L26" s="46"/>
    </row>
    <row r="27" spans="1:18" x14ac:dyDescent="0.2">
      <c r="A27" s="20"/>
      <c r="B27" s="33"/>
      <c r="C27" s="33"/>
      <c r="D27" s="33"/>
      <c r="E27" s="33"/>
      <c r="F27" s="33"/>
      <c r="G27" s="33"/>
      <c r="H27" s="33"/>
      <c r="I27" s="33"/>
      <c r="J27" s="50"/>
      <c r="K27" s="50"/>
      <c r="L27" s="51"/>
    </row>
    <row r="28" spans="1:18" x14ac:dyDescent="0.2">
      <c r="A28" s="20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22"/>
    </row>
    <row r="29" spans="1:18" ht="16.5" customHeight="1" x14ac:dyDescent="0.2">
      <c r="A29" s="20"/>
      <c r="B29" s="33"/>
      <c r="C29" s="52"/>
      <c r="D29" s="52"/>
      <c r="E29" s="33"/>
      <c r="F29" s="33"/>
      <c r="G29" s="33"/>
      <c r="H29" s="33"/>
      <c r="I29" s="33"/>
      <c r="J29" s="33"/>
      <c r="K29" s="33"/>
      <c r="L29" s="22"/>
    </row>
    <row r="30" spans="1:18" ht="15" customHeight="1" x14ac:dyDescent="0.25">
      <c r="A30" s="20"/>
      <c r="B30" s="53"/>
      <c r="C30" s="53"/>
      <c r="D30" s="33"/>
      <c r="E30" s="33"/>
      <c r="F30" s="33"/>
      <c r="G30" s="33"/>
      <c r="H30" s="33"/>
      <c r="I30" s="33"/>
      <c r="J30" s="33"/>
      <c r="K30" s="33"/>
      <c r="L30" s="22"/>
      <c r="M30" s="54"/>
    </row>
    <row r="31" spans="1:18" ht="18" customHeight="1" x14ac:dyDescent="0.25">
      <c r="A31" s="20"/>
      <c r="B31" s="55"/>
      <c r="C31" s="55"/>
      <c r="D31" s="33"/>
      <c r="E31" s="33"/>
      <c r="F31" s="33"/>
      <c r="G31" s="33"/>
      <c r="H31" s="33"/>
      <c r="I31" s="33"/>
      <c r="J31" s="33"/>
      <c r="K31" s="33"/>
      <c r="L31" s="22"/>
    </row>
    <row r="32" spans="1:18" ht="10.5" customHeight="1" x14ac:dyDescent="0.25">
      <c r="A32" s="20"/>
      <c r="B32" s="56"/>
      <c r="C32" s="56"/>
      <c r="D32" s="33"/>
      <c r="E32" s="33"/>
      <c r="F32" s="33"/>
      <c r="G32" s="33"/>
      <c r="H32" s="33"/>
      <c r="I32" s="33"/>
      <c r="J32" s="33"/>
      <c r="K32" s="33"/>
      <c r="L32" s="22"/>
    </row>
    <row r="33" spans="1:18" ht="17.25" customHeight="1" x14ac:dyDescent="0.25">
      <c r="A33" s="20"/>
      <c r="B33" s="56"/>
      <c r="C33" s="57"/>
      <c r="D33" s="33"/>
      <c r="E33" s="33"/>
      <c r="F33" s="33"/>
      <c r="G33" s="33"/>
      <c r="H33" s="33"/>
      <c r="I33" s="33"/>
      <c r="J33" s="33"/>
      <c r="K33" s="33"/>
      <c r="L33" s="22"/>
    </row>
    <row r="34" spans="1:18" ht="15" customHeight="1" x14ac:dyDescent="0.2">
      <c r="A34" s="20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22"/>
    </row>
    <row r="35" spans="1:18" ht="15" customHeight="1" x14ac:dyDescent="0.2">
      <c r="A35" s="20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22"/>
    </row>
    <row r="36" spans="1:18" ht="15" customHeight="1" x14ac:dyDescent="0.2">
      <c r="A36" s="20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22"/>
    </row>
    <row r="37" spans="1:18" ht="15" customHeight="1" x14ac:dyDescent="0.2">
      <c r="A37" s="20"/>
      <c r="B37" s="33"/>
      <c r="C37" s="33"/>
      <c r="D37" s="58"/>
      <c r="E37" s="33"/>
      <c r="F37" s="33"/>
      <c r="G37" s="33"/>
      <c r="H37" s="33"/>
      <c r="I37" s="33"/>
      <c r="J37" s="33"/>
      <c r="K37" s="33"/>
      <c r="L37" s="22"/>
    </row>
    <row r="38" spans="1:18" ht="18" customHeight="1" x14ac:dyDescent="0.25">
      <c r="A38" s="20"/>
      <c r="B38" s="33"/>
      <c r="C38" s="33"/>
      <c r="D38" s="59"/>
      <c r="E38" s="33"/>
      <c r="F38" s="33"/>
      <c r="G38" s="33"/>
      <c r="H38" s="33"/>
      <c r="I38" s="33"/>
      <c r="J38" s="33"/>
      <c r="K38" s="33"/>
      <c r="L38" s="22"/>
    </row>
    <row r="39" spans="1:18" ht="15" customHeight="1" x14ac:dyDescent="0.25">
      <c r="A39" s="20"/>
      <c r="B39" s="33"/>
      <c r="C39" s="33"/>
      <c r="D39" s="60"/>
      <c r="E39" s="33"/>
      <c r="F39" s="33"/>
      <c r="G39" s="33"/>
      <c r="H39" s="33"/>
      <c r="I39" s="33"/>
      <c r="J39" s="33"/>
      <c r="K39" s="33"/>
      <c r="L39" s="22"/>
    </row>
    <row r="40" spans="1:18" ht="15" customHeight="1" x14ac:dyDescent="0.25">
      <c r="A40" s="20"/>
      <c r="B40" s="61"/>
      <c r="C40" s="61"/>
      <c r="D40" s="60"/>
      <c r="E40" s="33"/>
      <c r="F40" s="33"/>
      <c r="G40" s="33"/>
      <c r="H40" s="33"/>
      <c r="I40" s="33"/>
      <c r="J40" s="33"/>
      <c r="K40" s="33"/>
      <c r="L40" s="22"/>
    </row>
    <row r="41" spans="1:18" ht="15" customHeight="1" x14ac:dyDescent="0.25">
      <c r="A41" s="20"/>
      <c r="B41" s="33"/>
      <c r="C41" s="33"/>
      <c r="D41" s="62"/>
      <c r="E41" s="33"/>
      <c r="F41" s="33"/>
      <c r="G41" s="33"/>
      <c r="H41" s="33"/>
      <c r="I41" s="33"/>
      <c r="J41" s="33"/>
      <c r="K41" s="33"/>
      <c r="L41" s="22"/>
    </row>
    <row r="42" spans="1:18" ht="15" customHeight="1" x14ac:dyDescent="0.25">
      <c r="A42" s="20"/>
      <c r="B42" s="33"/>
      <c r="C42" s="33"/>
      <c r="D42" s="59"/>
      <c r="E42" s="33"/>
      <c r="F42" s="33"/>
      <c r="G42" s="33"/>
      <c r="H42" s="33"/>
      <c r="I42" s="33"/>
      <c r="J42" s="33"/>
      <c r="K42" s="33"/>
      <c r="L42" s="22"/>
    </row>
    <row r="43" spans="1:18" ht="15" customHeight="1" x14ac:dyDescent="0.25">
      <c r="A43" s="20"/>
      <c r="B43" s="63"/>
      <c r="C43" s="64"/>
      <c r="D43" s="59"/>
      <c r="E43" s="33"/>
      <c r="F43" s="33"/>
      <c r="G43" s="33"/>
      <c r="H43" s="33"/>
      <c r="I43" s="33"/>
      <c r="J43" s="33"/>
      <c r="K43" s="33"/>
      <c r="L43" s="22"/>
    </row>
    <row r="44" spans="1:18" ht="15" customHeight="1" x14ac:dyDescent="0.25">
      <c r="A44" s="20"/>
      <c r="B44" s="33"/>
      <c r="C44" s="33"/>
      <c r="D44" s="59"/>
      <c r="E44" s="33"/>
      <c r="F44" s="33"/>
      <c r="G44" s="33"/>
      <c r="H44" s="33"/>
      <c r="I44" s="33"/>
      <c r="J44" s="33"/>
      <c r="K44" s="33"/>
      <c r="L44" s="22"/>
    </row>
    <row r="45" spans="1:18" ht="15" customHeight="1" x14ac:dyDescent="0.2">
      <c r="A45" s="20"/>
      <c r="B45" s="33"/>
      <c r="C45" s="33"/>
      <c r="D45" s="58"/>
      <c r="E45" s="33"/>
      <c r="F45" s="33"/>
      <c r="G45" s="33"/>
      <c r="H45" s="33"/>
      <c r="I45" s="33"/>
      <c r="J45" s="33"/>
      <c r="K45" s="33"/>
      <c r="L45" s="22"/>
    </row>
    <row r="46" spans="1:18" ht="15.75" customHeight="1" x14ac:dyDescent="0.2">
      <c r="A46" s="20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22"/>
      <c r="N46" s="33"/>
      <c r="O46" s="33"/>
      <c r="P46" s="33"/>
      <c r="Q46" s="33"/>
      <c r="R46" s="33"/>
    </row>
    <row r="47" spans="1:18" ht="21.75" customHeight="1" x14ac:dyDescent="0.2">
      <c r="A47" s="20"/>
      <c r="B47" s="33"/>
      <c r="C47" s="175" t="s">
        <v>29</v>
      </c>
      <c r="D47" s="176"/>
      <c r="E47" s="175" t="s">
        <v>30</v>
      </c>
      <c r="F47" s="177"/>
      <c r="G47" s="178"/>
      <c r="H47" s="179" t="s">
        <v>31</v>
      </c>
      <c r="I47" s="180"/>
      <c r="J47" s="33"/>
      <c r="K47" s="33"/>
      <c r="L47" s="22"/>
      <c r="N47" s="33"/>
      <c r="O47" s="33"/>
      <c r="P47" s="33"/>
      <c r="Q47" s="33"/>
      <c r="R47" s="33"/>
    </row>
    <row r="48" spans="1:18" ht="21.75" customHeight="1" thickBot="1" x14ac:dyDescent="0.25">
      <c r="A48" s="20"/>
      <c r="B48" s="33"/>
      <c r="C48" s="65" t="s">
        <v>32</v>
      </c>
      <c r="D48" s="66" t="s">
        <v>33</v>
      </c>
      <c r="E48" s="65" t="s">
        <v>34</v>
      </c>
      <c r="F48" s="67" t="s">
        <v>35</v>
      </c>
      <c r="G48" s="68" t="s">
        <v>36</v>
      </c>
      <c r="H48" s="69" t="s">
        <v>37</v>
      </c>
      <c r="I48" s="68" t="s">
        <v>38</v>
      </c>
      <c r="J48" s="33"/>
      <c r="K48" s="33"/>
      <c r="L48" s="22"/>
      <c r="N48" s="33"/>
      <c r="O48" s="70"/>
      <c r="P48" s="70"/>
      <c r="Q48" s="70"/>
      <c r="R48" s="33"/>
    </row>
    <row r="49" spans="1:18" ht="20.100000000000001" customHeight="1" thickTop="1" x14ac:dyDescent="0.2">
      <c r="A49" s="20"/>
      <c r="B49" s="33"/>
      <c r="C49" s="71">
        <f>E89</f>
        <v>0.05</v>
      </c>
      <c r="D49" s="72">
        <f>I89</f>
        <v>0.10207523225000001</v>
      </c>
      <c r="E49" s="73">
        <f>F89</f>
        <v>75</v>
      </c>
      <c r="F49" s="74">
        <f>G89</f>
        <v>92</v>
      </c>
      <c r="G49" s="75">
        <f>H89</f>
        <v>125</v>
      </c>
      <c r="H49" s="76"/>
      <c r="I49" s="77">
        <f>G49-F49</f>
        <v>33</v>
      </c>
      <c r="J49" s="33"/>
      <c r="K49" s="33"/>
      <c r="L49" s="22"/>
      <c r="N49" s="33"/>
      <c r="O49" s="52"/>
      <c r="P49" s="52"/>
      <c r="Q49" s="33"/>
      <c r="R49" s="33"/>
    </row>
    <row r="50" spans="1:18" ht="20.100000000000001" customHeight="1" x14ac:dyDescent="0.2">
      <c r="A50" s="20"/>
      <c r="B50" s="33"/>
      <c r="C50" s="205">
        <f>E90</f>
        <v>0.1</v>
      </c>
      <c r="D50" s="206">
        <f>I90</f>
        <v>0.12803113312800002</v>
      </c>
      <c r="E50" s="207">
        <f>F90</f>
        <v>150</v>
      </c>
      <c r="F50" s="208">
        <f>G90</f>
        <v>172</v>
      </c>
      <c r="G50" s="209">
        <f>H90</f>
        <v>207</v>
      </c>
      <c r="H50" s="76">
        <f>G50-G49</f>
        <v>82</v>
      </c>
      <c r="I50" s="77">
        <f>G50-F50</f>
        <v>35</v>
      </c>
      <c r="J50" s="33"/>
      <c r="K50" s="33"/>
      <c r="L50" s="22"/>
      <c r="N50" s="33"/>
      <c r="O50" s="52"/>
      <c r="P50" s="52"/>
      <c r="Q50" s="33"/>
      <c r="R50" s="33"/>
    </row>
    <row r="51" spans="1:18" ht="20.100000000000001" customHeight="1" x14ac:dyDescent="0.2">
      <c r="A51" s="20"/>
      <c r="B51" s="33"/>
      <c r="C51" s="71">
        <f t="shared" ref="C51:C61" si="0">E91</f>
        <v>0.15</v>
      </c>
      <c r="D51" s="72">
        <f t="shared" ref="D51:D61" si="1">I91</f>
        <v>0.15592025656000003</v>
      </c>
      <c r="E51" s="73">
        <f t="shared" ref="E51:G61" si="2">F91</f>
        <v>235</v>
      </c>
      <c r="F51" s="74">
        <f t="shared" si="2"/>
        <v>257</v>
      </c>
      <c r="G51" s="75">
        <f t="shared" si="2"/>
        <v>295</v>
      </c>
      <c r="H51" s="76">
        <f t="shared" ref="H51:H64" si="3">G51-G50</f>
        <v>88</v>
      </c>
      <c r="I51" s="77">
        <f t="shared" ref="I51:I64" si="4">G51-F51</f>
        <v>38</v>
      </c>
      <c r="J51" s="33"/>
      <c r="K51" s="33"/>
      <c r="L51" s="22"/>
      <c r="N51" s="33"/>
      <c r="O51" s="52"/>
      <c r="P51" s="52"/>
      <c r="Q51" s="33"/>
      <c r="R51" s="33"/>
    </row>
    <row r="52" spans="1:18" ht="20.100000000000001" customHeight="1" x14ac:dyDescent="0.2">
      <c r="A52" s="20"/>
      <c r="B52" s="33"/>
      <c r="C52" s="71">
        <f t="shared" si="0"/>
        <v>0.2</v>
      </c>
      <c r="D52" s="72">
        <f t="shared" si="1"/>
        <v>0.19013815866000006</v>
      </c>
      <c r="E52" s="73">
        <f t="shared" si="2"/>
        <v>320</v>
      </c>
      <c r="F52" s="74">
        <f t="shared" si="2"/>
        <v>340</v>
      </c>
      <c r="G52" s="75">
        <f t="shared" si="2"/>
        <v>370</v>
      </c>
      <c r="H52" s="76">
        <f t="shared" si="3"/>
        <v>75</v>
      </c>
      <c r="I52" s="77">
        <f t="shared" si="4"/>
        <v>30</v>
      </c>
      <c r="J52" s="33"/>
      <c r="K52" s="33"/>
      <c r="L52" s="22"/>
      <c r="N52" s="33"/>
      <c r="O52" s="52"/>
      <c r="P52" s="52"/>
      <c r="Q52" s="33"/>
      <c r="R52" s="33"/>
    </row>
    <row r="53" spans="1:18" ht="20.100000000000001" customHeight="1" x14ac:dyDescent="0.2">
      <c r="A53" s="20"/>
      <c r="B53" s="33"/>
      <c r="C53" s="71">
        <f t="shared" si="0"/>
        <v>0.25</v>
      </c>
      <c r="D53" s="72">
        <f t="shared" si="1"/>
        <v>0.236229749456</v>
      </c>
      <c r="E53" s="73">
        <f t="shared" si="2"/>
        <v>384</v>
      </c>
      <c r="F53" s="74">
        <f t="shared" si="2"/>
        <v>388</v>
      </c>
      <c r="G53" s="75">
        <f t="shared" si="2"/>
        <v>391</v>
      </c>
      <c r="H53" s="76">
        <f t="shared" si="3"/>
        <v>21</v>
      </c>
      <c r="I53" s="77">
        <f t="shared" si="4"/>
        <v>3</v>
      </c>
      <c r="J53" s="33"/>
      <c r="K53" s="33"/>
      <c r="L53" s="22"/>
      <c r="N53" s="33"/>
      <c r="O53" s="52"/>
      <c r="P53" s="52"/>
      <c r="Q53" s="33"/>
      <c r="R53" s="33"/>
    </row>
    <row r="54" spans="1:18" ht="20.100000000000001" customHeight="1" x14ac:dyDescent="0.2">
      <c r="A54" s="20"/>
      <c r="B54" s="33"/>
      <c r="C54" s="71">
        <f t="shared" si="0"/>
        <v>0.3</v>
      </c>
      <c r="D54" s="72">
        <f t="shared" si="1"/>
        <v>0.28586923772600004</v>
      </c>
      <c r="E54" s="73">
        <f t="shared" si="2"/>
        <v>392</v>
      </c>
      <c r="F54" s="74">
        <f t="shared" si="2"/>
        <v>392</v>
      </c>
      <c r="G54" s="75">
        <f t="shared" si="2"/>
        <v>393</v>
      </c>
      <c r="H54" s="76">
        <f t="shared" si="3"/>
        <v>2</v>
      </c>
      <c r="I54" s="77">
        <f t="shared" si="4"/>
        <v>1</v>
      </c>
      <c r="J54" s="33"/>
      <c r="K54" s="33"/>
      <c r="L54" s="22"/>
      <c r="N54" s="33"/>
      <c r="O54" s="52"/>
      <c r="P54" s="52"/>
      <c r="Q54" s="33"/>
      <c r="R54" s="33"/>
    </row>
    <row r="55" spans="1:18" ht="20.100000000000001" customHeight="1" x14ac:dyDescent="0.2">
      <c r="A55" s="20"/>
      <c r="B55" s="33"/>
      <c r="C55" s="71">
        <f t="shared" si="0"/>
        <v>0.45</v>
      </c>
      <c r="D55" s="72">
        <f t="shared" si="1"/>
        <v>0.43551076686000001</v>
      </c>
      <c r="E55" s="73">
        <f t="shared" si="2"/>
        <v>394</v>
      </c>
      <c r="F55" s="74">
        <f t="shared" si="2"/>
        <v>394</v>
      </c>
      <c r="G55" s="75">
        <f t="shared" si="2"/>
        <v>395</v>
      </c>
      <c r="H55" s="76">
        <f t="shared" si="3"/>
        <v>2</v>
      </c>
      <c r="I55" s="77">
        <f t="shared" si="4"/>
        <v>1</v>
      </c>
      <c r="J55" s="33"/>
      <c r="K55" s="33"/>
      <c r="L55" s="22"/>
      <c r="N55" s="33"/>
      <c r="O55" s="52"/>
      <c r="P55" s="52"/>
      <c r="Q55" s="33"/>
      <c r="R55" s="33"/>
    </row>
    <row r="56" spans="1:18" ht="20.100000000000001" customHeight="1" x14ac:dyDescent="0.2">
      <c r="A56" s="20"/>
      <c r="B56" s="33"/>
      <c r="C56" s="71">
        <f t="shared" si="0"/>
        <v>0.6</v>
      </c>
      <c r="D56" s="125">
        <f t="shared" si="1"/>
        <v>0.58533229697600009</v>
      </c>
      <c r="E56" s="73">
        <f t="shared" si="2"/>
        <v>396</v>
      </c>
      <c r="F56" s="74">
        <f t="shared" si="2"/>
        <v>396</v>
      </c>
      <c r="G56" s="126">
        <f t="shared" si="2"/>
        <v>396</v>
      </c>
      <c r="H56" s="76">
        <f t="shared" si="3"/>
        <v>1</v>
      </c>
      <c r="I56" s="77">
        <f t="shared" si="4"/>
        <v>0</v>
      </c>
      <c r="J56" s="33"/>
      <c r="K56" s="33"/>
      <c r="L56" s="22"/>
      <c r="N56" s="33"/>
      <c r="O56" s="52"/>
      <c r="P56" s="52"/>
      <c r="Q56" s="33"/>
      <c r="R56" s="33"/>
    </row>
    <row r="57" spans="1:18" ht="20.100000000000001" customHeight="1" x14ac:dyDescent="0.2">
      <c r="A57" s="20"/>
      <c r="B57" s="33"/>
      <c r="C57" s="71">
        <f t="shared" si="0"/>
        <v>0.8</v>
      </c>
      <c r="D57" s="72">
        <f t="shared" si="1"/>
        <v>0.78515433757800002</v>
      </c>
      <c r="E57" s="73">
        <f t="shared" si="2"/>
        <v>397</v>
      </c>
      <c r="F57" s="74">
        <f t="shared" si="2"/>
        <v>397</v>
      </c>
      <c r="G57" s="75">
        <f t="shared" si="2"/>
        <v>397</v>
      </c>
      <c r="H57" s="76">
        <f t="shared" si="3"/>
        <v>1</v>
      </c>
      <c r="I57" s="77">
        <f t="shared" si="4"/>
        <v>0</v>
      </c>
      <c r="J57" s="33"/>
      <c r="K57" s="33"/>
      <c r="L57" s="22"/>
      <c r="N57" s="33"/>
      <c r="O57" s="52"/>
      <c r="P57" s="52"/>
      <c r="Q57" s="33"/>
      <c r="R57" s="33"/>
    </row>
    <row r="58" spans="1:18" ht="20.100000000000001" customHeight="1" x14ac:dyDescent="0.2">
      <c r="A58" s="20"/>
      <c r="B58" s="33"/>
      <c r="C58" s="71">
        <f t="shared" si="0"/>
        <v>1</v>
      </c>
      <c r="D58" s="72">
        <f t="shared" si="1"/>
        <v>0.98497688875599998</v>
      </c>
      <c r="E58" s="73">
        <f t="shared" si="2"/>
        <v>398</v>
      </c>
      <c r="F58" s="74">
        <f t="shared" si="2"/>
        <v>398</v>
      </c>
      <c r="G58" s="75">
        <f t="shared" si="2"/>
        <v>398</v>
      </c>
      <c r="H58" s="76">
        <f t="shared" si="3"/>
        <v>1</v>
      </c>
      <c r="I58" s="77">
        <f t="shared" si="4"/>
        <v>0</v>
      </c>
      <c r="J58" s="33"/>
      <c r="K58" s="33"/>
      <c r="L58" s="22"/>
      <c r="N58" s="33"/>
      <c r="O58" s="52"/>
      <c r="P58" s="52"/>
      <c r="Q58" s="33"/>
      <c r="R58" s="33"/>
    </row>
    <row r="59" spans="1:18" ht="20.100000000000001" customHeight="1" x14ac:dyDescent="0.2">
      <c r="A59" s="20"/>
      <c r="B59" s="33"/>
      <c r="C59" s="71">
        <f t="shared" si="0"/>
        <v>1.2</v>
      </c>
      <c r="D59" s="72">
        <f t="shared" si="1"/>
        <v>1.1849768887559999</v>
      </c>
      <c r="E59" s="73">
        <f t="shared" si="2"/>
        <v>398</v>
      </c>
      <c r="F59" s="74">
        <f t="shared" si="2"/>
        <v>398</v>
      </c>
      <c r="G59" s="75">
        <f t="shared" si="2"/>
        <v>398</v>
      </c>
      <c r="H59" s="76">
        <f t="shared" si="3"/>
        <v>0</v>
      </c>
      <c r="I59" s="77">
        <f t="shared" si="4"/>
        <v>0</v>
      </c>
      <c r="J59" s="33"/>
      <c r="K59" s="33"/>
      <c r="L59" s="22"/>
      <c r="N59" s="33"/>
      <c r="O59" s="52"/>
      <c r="P59" s="52"/>
      <c r="Q59" s="33"/>
      <c r="R59" s="33"/>
    </row>
    <row r="60" spans="1:18" ht="20.100000000000001" customHeight="1" x14ac:dyDescent="0.2">
      <c r="A60" s="20"/>
      <c r="B60" s="33"/>
      <c r="C60" s="71">
        <f t="shared" si="0"/>
        <v>1.4</v>
      </c>
      <c r="D60" s="72">
        <f t="shared" si="1"/>
        <v>1.3847999505999999</v>
      </c>
      <c r="E60" s="73">
        <f t="shared" si="2"/>
        <v>399</v>
      </c>
      <c r="F60" s="74">
        <f t="shared" si="2"/>
        <v>399</v>
      </c>
      <c r="G60" s="75">
        <f t="shared" si="2"/>
        <v>399</v>
      </c>
      <c r="H60" s="76">
        <f t="shared" si="3"/>
        <v>1</v>
      </c>
      <c r="I60" s="77">
        <f t="shared" si="4"/>
        <v>0</v>
      </c>
      <c r="J60" s="33"/>
      <c r="K60" s="33"/>
      <c r="L60" s="22"/>
      <c r="N60" s="33"/>
      <c r="O60" s="52"/>
      <c r="P60" s="52"/>
      <c r="Q60" s="33"/>
      <c r="R60" s="33"/>
    </row>
    <row r="61" spans="1:18" ht="20.100000000000001" customHeight="1" x14ac:dyDescent="0.2">
      <c r="A61" s="20"/>
      <c r="B61" s="33"/>
      <c r="C61" s="71">
        <f t="shared" si="0"/>
        <v>1.6</v>
      </c>
      <c r="D61" s="72">
        <f t="shared" si="1"/>
        <v>1.5846235232000001</v>
      </c>
      <c r="E61" s="73">
        <f t="shared" si="2"/>
        <v>400</v>
      </c>
      <c r="F61" s="74">
        <f t="shared" si="2"/>
        <v>400</v>
      </c>
      <c r="G61" s="75">
        <f t="shared" si="2"/>
        <v>400</v>
      </c>
      <c r="H61" s="76">
        <f t="shared" si="3"/>
        <v>1</v>
      </c>
      <c r="I61" s="77">
        <f t="shared" si="4"/>
        <v>0</v>
      </c>
      <c r="J61" s="33"/>
      <c r="K61" s="33"/>
      <c r="L61" s="22"/>
      <c r="N61" s="33"/>
      <c r="O61" s="52"/>
      <c r="P61" s="52"/>
      <c r="Q61" s="33"/>
      <c r="R61" s="33"/>
    </row>
    <row r="62" spans="1:18" ht="20.100000000000001" customHeight="1" x14ac:dyDescent="0.2">
      <c r="A62" s="20"/>
      <c r="B62" s="33"/>
      <c r="C62" s="71">
        <f>E102</f>
        <v>1.8</v>
      </c>
      <c r="D62" s="72">
        <f>I102</f>
        <v>1.7846235232000001</v>
      </c>
      <c r="E62" s="73">
        <f>F102</f>
        <v>400</v>
      </c>
      <c r="F62" s="74">
        <f>G102</f>
        <v>400</v>
      </c>
      <c r="G62" s="75">
        <f>H102</f>
        <v>400</v>
      </c>
      <c r="H62" s="76">
        <f t="shared" si="3"/>
        <v>0</v>
      </c>
      <c r="I62" s="77">
        <f t="shared" si="4"/>
        <v>0</v>
      </c>
      <c r="J62" s="33"/>
      <c r="K62" s="33"/>
      <c r="L62" s="22"/>
      <c r="N62" s="33"/>
      <c r="O62" s="52"/>
      <c r="P62" s="52"/>
      <c r="Q62" s="33"/>
      <c r="R62" s="33"/>
    </row>
    <row r="63" spans="1:18" ht="20.100000000000001" customHeight="1" x14ac:dyDescent="0.2">
      <c r="A63" s="20"/>
      <c r="B63" s="33"/>
      <c r="C63" s="71">
        <f>E103</f>
        <v>2</v>
      </c>
      <c r="D63" s="72">
        <f>I103</f>
        <v>1.9844476066460002</v>
      </c>
      <c r="E63" s="73">
        <f>F103</f>
        <v>401</v>
      </c>
      <c r="F63" s="74">
        <f>G103</f>
        <v>401</v>
      </c>
      <c r="G63" s="75">
        <f>H103</f>
        <v>401</v>
      </c>
      <c r="H63" s="76">
        <f t="shared" si="3"/>
        <v>1</v>
      </c>
      <c r="I63" s="77">
        <f t="shared" si="4"/>
        <v>0</v>
      </c>
      <c r="J63" s="33"/>
      <c r="K63" s="33"/>
      <c r="L63" s="22"/>
      <c r="N63" s="33"/>
      <c r="O63" s="52"/>
      <c r="P63" s="52"/>
      <c r="Q63" s="33"/>
      <c r="R63" s="33"/>
    </row>
    <row r="64" spans="1:18" ht="20.100000000000001" customHeight="1" x14ac:dyDescent="0.2">
      <c r="A64" s="20"/>
      <c r="B64" s="33"/>
      <c r="C64" s="136">
        <f>E104</f>
        <v>2.2000000000000002</v>
      </c>
      <c r="D64" s="149">
        <f>I104</f>
        <v>2.1844476066460006</v>
      </c>
      <c r="E64" s="137">
        <f>F104</f>
        <v>401</v>
      </c>
      <c r="F64" s="138">
        <f>G104</f>
        <v>401</v>
      </c>
      <c r="G64" s="150">
        <f>H104</f>
        <v>401</v>
      </c>
      <c r="H64" s="146">
        <f t="shared" si="3"/>
        <v>0</v>
      </c>
      <c r="I64" s="139">
        <f t="shared" si="4"/>
        <v>0</v>
      </c>
      <c r="J64" s="33"/>
      <c r="K64" s="33"/>
      <c r="L64" s="22"/>
      <c r="N64" s="33"/>
      <c r="O64" s="52"/>
      <c r="P64" s="52"/>
      <c r="Q64" s="33"/>
      <c r="R64" s="33"/>
    </row>
    <row r="65" spans="1:12" ht="20.100000000000001" customHeight="1" x14ac:dyDescent="0.2">
      <c r="A65" s="20"/>
      <c r="B65" s="78"/>
      <c r="C65" s="79"/>
      <c r="D65" s="79"/>
      <c r="E65" s="79"/>
      <c r="F65" s="79"/>
      <c r="G65" s="79"/>
      <c r="H65" s="79"/>
      <c r="I65" s="79"/>
      <c r="J65" s="79"/>
      <c r="K65" s="79"/>
      <c r="L65" s="80"/>
    </row>
    <row r="66" spans="1:12" ht="20.100000000000001" customHeight="1" x14ac:dyDescent="0.25">
      <c r="A66" s="81" t="s">
        <v>39</v>
      </c>
      <c r="B66" s="78"/>
      <c r="C66" s="79"/>
      <c r="D66" s="79"/>
      <c r="E66" s="79"/>
      <c r="F66" s="79"/>
      <c r="G66" s="79"/>
      <c r="H66" s="79"/>
      <c r="I66" s="79"/>
      <c r="J66" s="79"/>
      <c r="K66" s="79"/>
      <c r="L66" s="80"/>
    </row>
    <row r="67" spans="1:12" ht="7.5" customHeight="1" x14ac:dyDescent="0.2">
      <c r="A67" s="20"/>
      <c r="B67" s="78"/>
      <c r="C67" s="79"/>
      <c r="D67" s="79"/>
      <c r="E67" s="79"/>
      <c r="F67" s="79"/>
      <c r="G67" s="79"/>
      <c r="H67" s="79"/>
      <c r="I67" s="79"/>
      <c r="J67" s="79"/>
      <c r="K67" s="79"/>
      <c r="L67" s="80"/>
    </row>
    <row r="68" spans="1:12" ht="20.100000000000001" customHeight="1" x14ac:dyDescent="0.2">
      <c r="A68" s="20"/>
      <c r="B68" s="78"/>
      <c r="C68" s="79"/>
      <c r="D68" s="79"/>
      <c r="E68" s="79"/>
      <c r="F68" s="79"/>
      <c r="G68" s="79"/>
      <c r="H68" s="79"/>
      <c r="I68" s="79"/>
      <c r="J68" s="79"/>
      <c r="K68" s="79"/>
      <c r="L68" s="80"/>
    </row>
    <row r="69" spans="1:12" ht="20.100000000000001" customHeight="1" x14ac:dyDescent="0.2">
      <c r="A69" s="20"/>
      <c r="B69" s="78"/>
      <c r="C69" s="79"/>
      <c r="D69" s="79"/>
      <c r="E69" s="79"/>
      <c r="F69" s="79"/>
      <c r="G69" s="79"/>
      <c r="H69" s="79"/>
      <c r="I69" s="79"/>
      <c r="J69" s="79"/>
      <c r="K69" s="79"/>
      <c r="L69" s="80"/>
    </row>
    <row r="70" spans="1:12" ht="20.100000000000001" customHeight="1" x14ac:dyDescent="0.2">
      <c r="A70" s="20"/>
      <c r="B70" s="78"/>
      <c r="C70" s="79"/>
      <c r="D70" s="79"/>
      <c r="E70" s="79"/>
      <c r="F70" s="79"/>
      <c r="G70" s="79"/>
      <c r="H70" s="79"/>
      <c r="I70" s="79"/>
      <c r="J70" s="79"/>
      <c r="K70" s="79"/>
      <c r="L70" s="80"/>
    </row>
    <row r="71" spans="1:12" ht="20.100000000000001" customHeight="1" x14ac:dyDescent="0.2">
      <c r="A71" s="20"/>
      <c r="B71" s="78"/>
      <c r="C71" s="79"/>
      <c r="D71" s="79"/>
      <c r="E71" s="79"/>
      <c r="F71" s="79"/>
      <c r="G71" s="79"/>
      <c r="H71" s="79"/>
      <c r="I71" s="79"/>
      <c r="J71" s="79"/>
      <c r="K71" s="79"/>
      <c r="L71" s="80"/>
    </row>
    <row r="72" spans="1:12" ht="20.100000000000001" customHeight="1" x14ac:dyDescent="0.2">
      <c r="A72" s="20"/>
      <c r="B72" s="78"/>
      <c r="C72" s="79"/>
      <c r="D72" s="79"/>
      <c r="E72" s="79"/>
      <c r="F72" s="79"/>
      <c r="G72" s="79"/>
      <c r="H72" s="79"/>
      <c r="I72" s="79"/>
      <c r="J72" s="79"/>
      <c r="K72" s="79"/>
      <c r="L72" s="80"/>
    </row>
    <row r="73" spans="1:12" ht="20.100000000000001" customHeight="1" x14ac:dyDescent="0.2">
      <c r="A73" s="20"/>
      <c r="B73" s="78"/>
      <c r="C73" s="79"/>
      <c r="D73" s="79"/>
      <c r="E73" s="79"/>
      <c r="F73" s="79"/>
      <c r="G73" s="79"/>
      <c r="H73" s="79"/>
      <c r="I73" s="79"/>
      <c r="J73" s="79"/>
      <c r="K73" s="79"/>
      <c r="L73" s="80"/>
    </row>
    <row r="74" spans="1:12" ht="20.100000000000001" customHeight="1" x14ac:dyDescent="0.2">
      <c r="A74" s="20"/>
      <c r="B74" s="78"/>
      <c r="C74" s="79"/>
      <c r="D74" s="79"/>
      <c r="E74" s="79"/>
      <c r="F74" s="79"/>
      <c r="G74" s="79"/>
      <c r="H74" s="79"/>
      <c r="I74" s="79"/>
      <c r="J74" s="79"/>
      <c r="K74" s="79"/>
      <c r="L74" s="80"/>
    </row>
    <row r="75" spans="1:12" ht="20.100000000000001" customHeight="1" x14ac:dyDescent="0.2">
      <c r="A75" s="20"/>
      <c r="B75" s="78"/>
      <c r="C75" s="79"/>
      <c r="D75" s="79"/>
      <c r="E75" s="79"/>
      <c r="F75" s="79"/>
      <c r="G75" s="79"/>
      <c r="H75" s="79"/>
      <c r="I75" s="79"/>
      <c r="J75" s="79"/>
      <c r="K75" s="79"/>
      <c r="L75" s="80"/>
    </row>
    <row r="76" spans="1:12" ht="20.100000000000001" customHeight="1" x14ac:dyDescent="0.2">
      <c r="A76" s="20"/>
      <c r="B76" s="78"/>
      <c r="C76" s="79"/>
      <c r="D76" s="79"/>
      <c r="E76" s="79"/>
      <c r="F76" s="79"/>
      <c r="G76" s="79"/>
      <c r="H76" s="79"/>
      <c r="I76" s="79"/>
      <c r="J76" s="79"/>
      <c r="K76" s="79"/>
      <c r="L76" s="80"/>
    </row>
    <row r="77" spans="1:12" ht="20.100000000000001" customHeight="1" x14ac:dyDescent="0.2">
      <c r="A77" s="20"/>
      <c r="B77" s="78"/>
      <c r="C77" s="79"/>
      <c r="D77" s="79"/>
      <c r="E77" s="79"/>
      <c r="F77" s="79"/>
      <c r="G77" s="79"/>
      <c r="H77" s="79"/>
      <c r="I77" s="79"/>
      <c r="J77" s="79"/>
      <c r="K77" s="79"/>
      <c r="L77" s="80"/>
    </row>
    <row r="78" spans="1:12" ht="20.100000000000001" customHeight="1" x14ac:dyDescent="0.2">
      <c r="A78" s="20"/>
      <c r="B78" s="78"/>
      <c r="C78" s="79"/>
      <c r="D78" s="79"/>
      <c r="E78" s="79"/>
      <c r="F78" s="79"/>
      <c r="G78" s="79"/>
      <c r="H78" s="79"/>
      <c r="I78" s="79"/>
      <c r="J78" s="79"/>
      <c r="K78" s="79"/>
      <c r="L78" s="80"/>
    </row>
    <row r="79" spans="1:12" ht="20.100000000000001" customHeight="1" x14ac:dyDescent="0.2">
      <c r="A79" s="20"/>
      <c r="B79" s="78"/>
      <c r="C79" s="79"/>
      <c r="D79" s="79"/>
      <c r="E79" s="79"/>
      <c r="F79" s="79"/>
      <c r="G79" s="79"/>
      <c r="H79" s="79"/>
      <c r="I79" s="79"/>
      <c r="J79" s="79"/>
      <c r="K79" s="79"/>
      <c r="L79" s="80"/>
    </row>
    <row r="80" spans="1:12" ht="20.100000000000001" customHeight="1" x14ac:dyDescent="0.2">
      <c r="A80" s="20"/>
      <c r="B80" s="78"/>
      <c r="C80" s="79"/>
      <c r="D80" s="79"/>
      <c r="E80" s="79"/>
      <c r="F80" s="79"/>
      <c r="G80" s="79"/>
      <c r="H80" s="79"/>
      <c r="I80" s="79"/>
      <c r="J80" s="79"/>
      <c r="K80" s="79"/>
      <c r="L80" s="80"/>
    </row>
    <row r="81" spans="1:16" s="86" customFormat="1" ht="20.100000000000001" customHeight="1" x14ac:dyDescent="0.25">
      <c r="A81" s="82" t="s">
        <v>40</v>
      </c>
      <c r="B81" s="83"/>
      <c r="C81" s="153" t="s">
        <v>66</v>
      </c>
      <c r="D81" s="153"/>
      <c r="E81" s="153"/>
      <c r="F81" s="153"/>
      <c r="G81" s="153"/>
      <c r="H81" s="154"/>
      <c r="I81" s="82" t="s">
        <v>41</v>
      </c>
      <c r="J81" s="84"/>
      <c r="K81" s="153" t="s">
        <v>65</v>
      </c>
      <c r="L81" s="154"/>
      <c r="M81" s="85"/>
      <c r="N81" s="85"/>
      <c r="O81" s="85"/>
      <c r="P81" s="85"/>
    </row>
    <row r="82" spans="1:16" s="86" customFormat="1" ht="20.100000000000001" customHeight="1" x14ac:dyDescent="0.25">
      <c r="A82" s="87" t="s">
        <v>42</v>
      </c>
      <c r="B82" s="84"/>
      <c r="C82" s="153" t="s">
        <v>64</v>
      </c>
      <c r="D82" s="153"/>
      <c r="E82" s="153"/>
      <c r="F82" s="153"/>
      <c r="G82" s="153"/>
      <c r="H82" s="154"/>
      <c r="I82" s="87" t="s">
        <v>43</v>
      </c>
      <c r="J82" s="84"/>
      <c r="K82" s="155">
        <v>41733</v>
      </c>
      <c r="L82" s="156"/>
      <c r="M82" s="85"/>
      <c r="N82" s="85"/>
      <c r="O82" s="85"/>
      <c r="P82" s="85"/>
    </row>
    <row r="83" spans="1:16" s="86" customFormat="1" ht="20.100000000000001" customHeight="1" x14ac:dyDescent="0.25">
      <c r="A83" s="87" t="s">
        <v>44</v>
      </c>
      <c r="B83" s="84"/>
      <c r="C83" s="153" t="s">
        <v>61</v>
      </c>
      <c r="D83" s="153"/>
      <c r="E83" s="83" t="s">
        <v>59</v>
      </c>
      <c r="F83" s="111"/>
      <c r="G83" s="153" t="s">
        <v>61</v>
      </c>
      <c r="H83" s="153"/>
      <c r="I83" s="87" t="s">
        <v>45</v>
      </c>
      <c r="J83" s="84"/>
      <c r="K83" s="188"/>
      <c r="L83" s="189"/>
      <c r="M83" s="85"/>
      <c r="N83" s="85"/>
      <c r="O83" s="88"/>
      <c r="P83" s="88"/>
    </row>
    <row r="84" spans="1:16" ht="14.25" x14ac:dyDescent="0.2">
      <c r="B84" s="89"/>
      <c r="C84" s="89"/>
      <c r="D84" s="90"/>
      <c r="E84" s="90"/>
      <c r="F84" s="90"/>
      <c r="G84" s="90"/>
      <c r="H84" s="90"/>
      <c r="I84" s="90"/>
      <c r="J84" s="90"/>
      <c r="K84" s="90"/>
      <c r="L84" s="90"/>
    </row>
    <row r="85" spans="1:16" ht="13.5" customHeight="1" thickBot="1" x14ac:dyDescent="0.25">
      <c r="B85" s="91"/>
      <c r="L85" s="92"/>
    </row>
    <row r="86" spans="1:16" ht="13.5" customHeight="1" x14ac:dyDescent="0.25">
      <c r="B86" s="190" t="str">
        <f>E6</f>
        <v>VP-19</v>
      </c>
      <c r="C86" s="191"/>
      <c r="E86" s="93" t="s">
        <v>29</v>
      </c>
      <c r="F86" s="192" t="s">
        <v>46</v>
      </c>
      <c r="G86" s="193"/>
      <c r="H86" s="194"/>
      <c r="I86" s="94" t="s">
        <v>47</v>
      </c>
      <c r="J86" s="94" t="s">
        <v>48</v>
      </c>
      <c r="K86" s="95" t="s">
        <v>49</v>
      </c>
      <c r="L86" s="92"/>
    </row>
    <row r="87" spans="1:16" ht="13.5" customHeight="1" thickBot="1" x14ac:dyDescent="0.3">
      <c r="B87" s="195"/>
      <c r="C87" s="196"/>
      <c r="E87" s="96" t="s">
        <v>32</v>
      </c>
      <c r="F87" s="96" t="s">
        <v>50</v>
      </c>
      <c r="G87" s="96" t="s">
        <v>51</v>
      </c>
      <c r="H87" s="96" t="s">
        <v>52</v>
      </c>
      <c r="I87" s="97" t="s">
        <v>53</v>
      </c>
      <c r="J87" s="97" t="s">
        <v>53</v>
      </c>
      <c r="K87" s="97" t="s">
        <v>53</v>
      </c>
      <c r="L87" s="92"/>
    </row>
    <row r="88" spans="1:16" ht="13.5" customHeight="1" thickBot="1" x14ac:dyDescent="0.25">
      <c r="B88" s="98" t="str">
        <f>B7</f>
        <v>hĺbka [ m ]:</v>
      </c>
      <c r="C88" s="99">
        <f>G7</f>
        <v>16</v>
      </c>
      <c r="E88" s="116">
        <v>0</v>
      </c>
      <c r="F88" s="117"/>
      <c r="G88" s="117"/>
      <c r="H88" s="117">
        <v>40</v>
      </c>
      <c r="I88" s="118"/>
      <c r="J88" s="118"/>
      <c r="K88" s="118"/>
      <c r="L88" s="92"/>
    </row>
    <row r="89" spans="1:16" s="100" customFormat="1" ht="13.5" customHeight="1" x14ac:dyDescent="0.2">
      <c r="B89" s="101"/>
      <c r="E89" s="119">
        <v>0.05</v>
      </c>
      <c r="F89" s="120">
        <v>75</v>
      </c>
      <c r="G89" s="120">
        <v>92</v>
      </c>
      <c r="H89" s="120">
        <v>125</v>
      </c>
      <c r="I89" s="199">
        <f>E89+J89+K89</f>
        <v>0.10207523225000001</v>
      </c>
      <c r="J89" s="200">
        <f t="shared" ref="J89:J104" si="5">0.1*((($P$6+1)*0.1)-(($P$6-$P$7)*0.1*$P$13))</f>
        <v>9.5000000000000029E-2</v>
      </c>
      <c r="K89" s="124">
        <f t="shared" ref="K89:K104" si="6">-(-0.000000000015*H89^3)+(0.000000237423*H89^2)-(0.000373310392*H89)</f>
        <v>-4.2924767750000009E-2</v>
      </c>
      <c r="L89" s="102"/>
    </row>
    <row r="90" spans="1:16" s="100" customFormat="1" ht="13.5" customHeight="1" x14ac:dyDescent="0.2">
      <c r="B90" s="101"/>
      <c r="E90" s="119">
        <v>0.1</v>
      </c>
      <c r="F90" s="120">
        <v>150</v>
      </c>
      <c r="G90" s="120">
        <v>172</v>
      </c>
      <c r="H90" s="120">
        <v>207</v>
      </c>
      <c r="I90" s="201">
        <f>E90+J90+K90</f>
        <v>0.12803113312800002</v>
      </c>
      <c r="J90" s="202">
        <f t="shared" si="5"/>
        <v>9.5000000000000029E-2</v>
      </c>
      <c r="K90" s="124">
        <f t="shared" si="6"/>
        <v>-6.6968866872000016E-2</v>
      </c>
      <c r="L90" s="102"/>
    </row>
    <row r="91" spans="1:16" s="100" customFormat="1" ht="13.5" customHeight="1" x14ac:dyDescent="0.2">
      <c r="B91" s="101"/>
      <c r="E91" s="119">
        <v>0.15</v>
      </c>
      <c r="F91" s="120">
        <v>235</v>
      </c>
      <c r="G91" s="120">
        <v>257</v>
      </c>
      <c r="H91" s="120">
        <v>295</v>
      </c>
      <c r="I91" s="121">
        <f t="shared" ref="I91:I104" si="7">E91+J91+K91</f>
        <v>0.15592025656000003</v>
      </c>
      <c r="J91" s="122">
        <f t="shared" si="5"/>
        <v>9.5000000000000029E-2</v>
      </c>
      <c r="K91" s="124">
        <f t="shared" si="6"/>
        <v>-8.9079743440000012E-2</v>
      </c>
      <c r="L91" s="102"/>
    </row>
    <row r="92" spans="1:16" s="100" customFormat="1" ht="13.5" customHeight="1" x14ac:dyDescent="0.2">
      <c r="B92" s="101"/>
      <c r="E92" s="119">
        <v>0.2</v>
      </c>
      <c r="F92" s="120">
        <v>320</v>
      </c>
      <c r="G92" s="120">
        <v>340</v>
      </c>
      <c r="H92" s="120">
        <v>370</v>
      </c>
      <c r="I92" s="121">
        <f t="shared" si="7"/>
        <v>0.19013815866000006</v>
      </c>
      <c r="J92" s="122">
        <f t="shared" si="5"/>
        <v>9.5000000000000029E-2</v>
      </c>
      <c r="K92" s="124">
        <f t="shared" si="6"/>
        <v>-0.10486184134</v>
      </c>
      <c r="L92" s="102"/>
    </row>
    <row r="93" spans="1:16" s="100" customFormat="1" ht="13.5" customHeight="1" x14ac:dyDescent="0.2">
      <c r="B93" s="101"/>
      <c r="E93" s="119">
        <v>0.25</v>
      </c>
      <c r="F93" s="120">
        <v>384</v>
      </c>
      <c r="G93" s="120">
        <v>388</v>
      </c>
      <c r="H93" s="120">
        <v>391</v>
      </c>
      <c r="I93" s="121">
        <f t="shared" si="7"/>
        <v>0.236229749456</v>
      </c>
      <c r="J93" s="122">
        <f t="shared" si="5"/>
        <v>9.5000000000000029E-2</v>
      </c>
      <c r="K93" s="124">
        <f t="shared" si="6"/>
        <v>-0.10877025054400002</v>
      </c>
      <c r="L93" s="102"/>
    </row>
    <row r="94" spans="1:16" s="100" customFormat="1" ht="13.5" customHeight="1" x14ac:dyDescent="0.2">
      <c r="B94" s="101"/>
      <c r="E94" s="119">
        <v>0.3</v>
      </c>
      <c r="F94" s="120">
        <v>392</v>
      </c>
      <c r="G94" s="120">
        <v>392</v>
      </c>
      <c r="H94" s="120">
        <v>393</v>
      </c>
      <c r="I94" s="121">
        <f t="shared" si="7"/>
        <v>0.28586923772600004</v>
      </c>
      <c r="J94" s="122">
        <f t="shared" si="5"/>
        <v>9.5000000000000029E-2</v>
      </c>
      <c r="K94" s="124">
        <f t="shared" si="6"/>
        <v>-0.109130762274</v>
      </c>
      <c r="L94" s="102"/>
    </row>
    <row r="95" spans="1:16" s="100" customFormat="1" ht="13.5" customHeight="1" x14ac:dyDescent="0.2">
      <c r="B95" s="101"/>
      <c r="E95" s="119">
        <v>0.45</v>
      </c>
      <c r="F95" s="120">
        <v>394</v>
      </c>
      <c r="G95" s="120">
        <v>394</v>
      </c>
      <c r="H95" s="120">
        <v>395</v>
      </c>
      <c r="I95" s="121">
        <f t="shared" si="7"/>
        <v>0.43551076686000001</v>
      </c>
      <c r="J95" s="122">
        <f t="shared" si="5"/>
        <v>9.5000000000000029E-2</v>
      </c>
      <c r="K95" s="124">
        <f t="shared" si="6"/>
        <v>-0.10948923314</v>
      </c>
      <c r="L95" s="102"/>
    </row>
    <row r="96" spans="1:16" s="100" customFormat="1" ht="13.5" customHeight="1" x14ac:dyDescent="0.2">
      <c r="B96" s="101"/>
      <c r="E96" s="119">
        <v>0.6</v>
      </c>
      <c r="F96" s="120">
        <v>396</v>
      </c>
      <c r="G96" s="120">
        <v>396</v>
      </c>
      <c r="H96" s="120">
        <v>396</v>
      </c>
      <c r="I96" s="121">
        <f t="shared" si="7"/>
        <v>0.58533229697600009</v>
      </c>
      <c r="J96" s="122">
        <f t="shared" si="5"/>
        <v>9.5000000000000029E-2</v>
      </c>
      <c r="K96" s="124">
        <f t="shared" si="6"/>
        <v>-0.10966770302400002</v>
      </c>
      <c r="L96" s="102"/>
    </row>
    <row r="97" spans="2:12" s="100" customFormat="1" ht="13.5" customHeight="1" x14ac:dyDescent="0.2">
      <c r="B97" s="101"/>
      <c r="E97" s="119">
        <v>0.8</v>
      </c>
      <c r="F97" s="120">
        <v>397</v>
      </c>
      <c r="G97" s="120">
        <v>397</v>
      </c>
      <c r="H97" s="120">
        <v>397</v>
      </c>
      <c r="I97" s="121">
        <f t="shared" si="7"/>
        <v>0.78515433757800002</v>
      </c>
      <c r="J97" s="122">
        <f t="shared" si="5"/>
        <v>9.5000000000000029E-2</v>
      </c>
      <c r="K97" s="124">
        <f t="shared" si="6"/>
        <v>-0.10984566242200001</v>
      </c>
      <c r="L97" s="102"/>
    </row>
    <row r="98" spans="2:12" s="100" customFormat="1" ht="13.5" customHeight="1" x14ac:dyDescent="0.2">
      <c r="B98" s="101"/>
      <c r="E98" s="119">
        <v>1</v>
      </c>
      <c r="F98" s="120">
        <v>398</v>
      </c>
      <c r="G98" s="120">
        <v>398</v>
      </c>
      <c r="H98" s="120">
        <v>398</v>
      </c>
      <c r="I98" s="121">
        <f t="shared" si="7"/>
        <v>0.98497688875599998</v>
      </c>
      <c r="J98" s="122">
        <f t="shared" si="5"/>
        <v>9.5000000000000029E-2</v>
      </c>
      <c r="K98" s="124">
        <f t="shared" si="6"/>
        <v>-0.11002311124400002</v>
      </c>
      <c r="L98" s="102"/>
    </row>
    <row r="99" spans="2:12" s="100" customFormat="1" ht="13.5" customHeight="1" x14ac:dyDescent="0.2">
      <c r="B99" s="101"/>
      <c r="E99" s="119">
        <v>1.2</v>
      </c>
      <c r="F99" s="120">
        <v>398</v>
      </c>
      <c r="G99" s="120">
        <v>398</v>
      </c>
      <c r="H99" s="120">
        <v>398</v>
      </c>
      <c r="I99" s="121">
        <f t="shared" si="7"/>
        <v>1.1849768887559999</v>
      </c>
      <c r="J99" s="122">
        <f t="shared" si="5"/>
        <v>9.5000000000000029E-2</v>
      </c>
      <c r="K99" s="124">
        <f t="shared" si="6"/>
        <v>-0.11002311124400002</v>
      </c>
      <c r="L99" s="102"/>
    </row>
    <row r="100" spans="2:12" s="100" customFormat="1" ht="13.5" customHeight="1" x14ac:dyDescent="0.2">
      <c r="B100" s="101"/>
      <c r="E100" s="119">
        <v>1.4</v>
      </c>
      <c r="F100" s="120">
        <v>399</v>
      </c>
      <c r="G100" s="120">
        <v>399</v>
      </c>
      <c r="H100" s="120">
        <v>399</v>
      </c>
      <c r="I100" s="121">
        <f t="shared" si="7"/>
        <v>1.3847999505999999</v>
      </c>
      <c r="J100" s="122">
        <f t="shared" si="5"/>
        <v>9.5000000000000029E-2</v>
      </c>
      <c r="K100" s="124">
        <f t="shared" si="6"/>
        <v>-0.11020004940000003</v>
      </c>
      <c r="L100" s="102"/>
    </row>
    <row r="101" spans="2:12" s="100" customFormat="1" ht="13.5" customHeight="1" x14ac:dyDescent="0.2">
      <c r="B101" s="101"/>
      <c r="E101" s="119">
        <v>1.6</v>
      </c>
      <c r="F101" s="120">
        <v>400</v>
      </c>
      <c r="G101" s="120">
        <v>400</v>
      </c>
      <c r="H101" s="120">
        <v>400</v>
      </c>
      <c r="I101" s="121">
        <f t="shared" si="7"/>
        <v>1.5846235232000001</v>
      </c>
      <c r="J101" s="122">
        <f t="shared" si="5"/>
        <v>9.5000000000000029E-2</v>
      </c>
      <c r="K101" s="124">
        <f t="shared" si="6"/>
        <v>-0.1103764768</v>
      </c>
      <c r="L101" s="102"/>
    </row>
    <row r="102" spans="2:12" s="100" customFormat="1" ht="13.5" customHeight="1" x14ac:dyDescent="0.2">
      <c r="B102" s="101"/>
      <c r="E102" s="127">
        <v>1.8</v>
      </c>
      <c r="F102" s="128">
        <v>400</v>
      </c>
      <c r="G102" s="128">
        <v>400</v>
      </c>
      <c r="H102" s="128">
        <v>400</v>
      </c>
      <c r="I102" s="147">
        <f t="shared" si="7"/>
        <v>1.7846235232000001</v>
      </c>
      <c r="J102" s="148">
        <f t="shared" si="5"/>
        <v>9.5000000000000029E-2</v>
      </c>
      <c r="K102" s="152">
        <f t="shared" si="6"/>
        <v>-0.1103764768</v>
      </c>
      <c r="L102" s="102"/>
    </row>
    <row r="103" spans="2:12" s="100" customFormat="1" ht="13.5" customHeight="1" x14ac:dyDescent="0.2">
      <c r="B103" s="101"/>
      <c r="E103" s="127">
        <v>2</v>
      </c>
      <c r="F103" s="128">
        <v>401</v>
      </c>
      <c r="G103" s="128">
        <v>401</v>
      </c>
      <c r="H103" s="128">
        <v>401</v>
      </c>
      <c r="I103" s="147">
        <f t="shared" si="7"/>
        <v>1.9844476066460002</v>
      </c>
      <c r="J103" s="148">
        <f t="shared" si="5"/>
        <v>9.5000000000000029E-2</v>
      </c>
      <c r="K103" s="152">
        <f t="shared" si="6"/>
        <v>-0.11055239335399999</v>
      </c>
      <c r="L103" s="102"/>
    </row>
    <row r="104" spans="2:12" s="100" customFormat="1" ht="13.5" customHeight="1" thickBot="1" x14ac:dyDescent="0.25">
      <c r="B104" s="101"/>
      <c r="E104" s="129">
        <v>2.2000000000000002</v>
      </c>
      <c r="F104" s="130">
        <v>401</v>
      </c>
      <c r="G104" s="130">
        <v>401</v>
      </c>
      <c r="H104" s="130">
        <v>401</v>
      </c>
      <c r="I104" s="203">
        <f t="shared" si="7"/>
        <v>2.1844476066460006</v>
      </c>
      <c r="J104" s="204">
        <f t="shared" si="5"/>
        <v>9.5000000000000029E-2</v>
      </c>
      <c r="K104" s="210">
        <f t="shared" si="6"/>
        <v>-0.11055239335399999</v>
      </c>
      <c r="L104" s="102"/>
    </row>
    <row r="105" spans="2:12" ht="13.5" customHeight="1" thickBot="1" x14ac:dyDescent="0.25">
      <c r="B105" s="91"/>
      <c r="L105" s="92"/>
    </row>
    <row r="106" spans="2:12" ht="13.5" customHeight="1" x14ac:dyDescent="0.2">
      <c r="B106" s="103" t="s">
        <v>54</v>
      </c>
      <c r="F106" s="23">
        <f>I14</f>
        <v>8.5</v>
      </c>
      <c r="I106" s="104" t="s">
        <v>29</v>
      </c>
      <c r="J106" s="197" t="s">
        <v>55</v>
      </c>
      <c r="K106" s="198"/>
      <c r="L106" s="92"/>
    </row>
    <row r="107" spans="2:12" ht="13.5" customHeight="1" thickBot="1" x14ac:dyDescent="0.25">
      <c r="B107" s="103" t="s">
        <v>56</v>
      </c>
      <c r="F107" s="23">
        <v>1</v>
      </c>
      <c r="I107" s="105" t="s">
        <v>32</v>
      </c>
      <c r="J107" s="106" t="s">
        <v>52</v>
      </c>
      <c r="K107" s="107" t="s">
        <v>57</v>
      </c>
      <c r="L107" s="92"/>
    </row>
    <row r="108" spans="2:12" ht="13.5" customHeight="1" x14ac:dyDescent="0.2">
      <c r="B108" s="91"/>
      <c r="I108" s="131">
        <f>I102</f>
        <v>1.7846235232000001</v>
      </c>
      <c r="J108" s="132">
        <f>H102</f>
        <v>400</v>
      </c>
      <c r="K108" s="108">
        <f>1/J108</f>
        <v>2.5000000000000001E-3</v>
      </c>
      <c r="L108" s="92"/>
    </row>
    <row r="109" spans="2:12" ht="13.5" customHeight="1" x14ac:dyDescent="0.2">
      <c r="B109" s="91"/>
      <c r="I109" s="131">
        <f>I103</f>
        <v>1.9844476066460002</v>
      </c>
      <c r="J109" s="132">
        <f>H103</f>
        <v>401</v>
      </c>
      <c r="K109" s="109">
        <f>1/J109</f>
        <v>2.4937655860349127E-3</v>
      </c>
      <c r="L109" s="92"/>
    </row>
    <row r="110" spans="2:12" ht="13.5" customHeight="1" x14ac:dyDescent="0.2">
      <c r="I110" s="131">
        <f>I104</f>
        <v>2.1844476066460006</v>
      </c>
      <c r="J110" s="132">
        <f>H104</f>
        <v>401</v>
      </c>
      <c r="K110" s="109">
        <f>1/J110</f>
        <v>2.4937655860349127E-3</v>
      </c>
    </row>
    <row r="111" spans="2:12" ht="15" customHeight="1" thickBot="1" x14ac:dyDescent="0.25">
      <c r="I111" s="134">
        <v>100</v>
      </c>
      <c r="J111" s="133">
        <f>2*H88+790</f>
        <v>870</v>
      </c>
      <c r="K111" s="110">
        <f>1/J111</f>
        <v>1.1494252873563218E-3</v>
      </c>
    </row>
    <row r="113" spans="1:12" ht="13.5" thickBot="1" x14ac:dyDescent="0.25"/>
    <row r="114" spans="1:12" x14ac:dyDescent="0.2">
      <c r="A114" s="182"/>
      <c r="B114" s="183"/>
      <c r="C114" s="183"/>
      <c r="D114" s="183"/>
      <c r="E114" s="183"/>
      <c r="F114" s="183"/>
      <c r="G114" s="183"/>
      <c r="H114" s="183"/>
      <c r="I114" s="183"/>
      <c r="J114" s="183"/>
      <c r="K114" s="183"/>
      <c r="L114" s="184"/>
    </row>
    <row r="115" spans="1:12" ht="13.5" thickBot="1" x14ac:dyDescent="0.25">
      <c r="A115" s="185"/>
      <c r="B115" s="186"/>
      <c r="C115" s="186"/>
      <c r="D115" s="186"/>
      <c r="E115" s="186"/>
      <c r="F115" s="186"/>
      <c r="G115" s="186"/>
      <c r="H115" s="186"/>
      <c r="I115" s="186"/>
      <c r="J115" s="186"/>
      <c r="K115" s="186"/>
      <c r="L115" s="187"/>
    </row>
  </sheetData>
  <mergeCells count="21">
    <mergeCell ref="J106:K106"/>
    <mergeCell ref="A114:L115"/>
    <mergeCell ref="C83:D83"/>
    <mergeCell ref="G83:H83"/>
    <mergeCell ref="K83:L83"/>
    <mergeCell ref="B86:C86"/>
    <mergeCell ref="F86:H86"/>
    <mergeCell ref="B87:C87"/>
    <mergeCell ref="C47:D47"/>
    <mergeCell ref="E47:G47"/>
    <mergeCell ref="H47:I47"/>
    <mergeCell ref="C81:H81"/>
    <mergeCell ref="K81:L81"/>
    <mergeCell ref="C82:H82"/>
    <mergeCell ref="K82:L82"/>
    <mergeCell ref="C1:F5"/>
    <mergeCell ref="G1:L5"/>
    <mergeCell ref="E6:H6"/>
    <mergeCell ref="B7:F7"/>
    <mergeCell ref="C10:K10"/>
    <mergeCell ref="B21:C21"/>
  </mergeCells>
  <printOptions horizontalCentered="1" verticalCentered="1"/>
  <pageMargins left="0.59055118110236227" right="0.59055118110236227" top="0.39370078740157483" bottom="0.39370078740157483" header="0.31496062992125984" footer="0.31496062992125984"/>
  <pageSetup paperSize="9" scale="4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5"/>
  <sheetViews>
    <sheetView tabSelected="1" view="pageBreakPreview" zoomScale="80" zoomScaleNormal="75" zoomScaleSheetLayoutView="80" workbookViewId="0">
      <selection activeCell="B22" sqref="B22"/>
    </sheetView>
  </sheetViews>
  <sheetFormatPr defaultRowHeight="12.75" x14ac:dyDescent="0.2"/>
  <cols>
    <col min="1" max="1" width="4.7109375" style="15" customWidth="1"/>
    <col min="2" max="11" width="15.7109375" style="15" customWidth="1"/>
    <col min="12" max="12" width="4.42578125" style="15" customWidth="1"/>
    <col min="13" max="16384" width="9.140625" style="15"/>
  </cols>
  <sheetData>
    <row r="1" spans="1:37" customFormat="1" ht="15" customHeight="1" x14ac:dyDescent="0.2">
      <c r="A1" s="1" t="s">
        <v>0</v>
      </c>
      <c r="B1" s="2"/>
      <c r="C1" s="157" t="s">
        <v>58</v>
      </c>
      <c r="D1" s="157"/>
      <c r="E1" s="157"/>
      <c r="F1" s="158"/>
      <c r="G1" s="163" t="s">
        <v>1</v>
      </c>
      <c r="H1" s="164"/>
      <c r="I1" s="164"/>
      <c r="J1" s="164"/>
      <c r="K1" s="164"/>
      <c r="L1" s="165"/>
      <c r="M1" s="3"/>
      <c r="Q1" s="4"/>
      <c r="R1" s="4"/>
      <c r="S1" s="3"/>
      <c r="T1" s="5"/>
      <c r="U1" s="5"/>
      <c r="V1" s="5"/>
      <c r="W1" s="3"/>
      <c r="X1" s="3"/>
      <c r="Y1" s="3"/>
      <c r="Z1" s="5"/>
      <c r="AA1" s="5"/>
      <c r="AB1" s="5"/>
      <c r="AC1" s="3"/>
      <c r="AD1" s="3"/>
      <c r="AE1" s="3"/>
      <c r="AF1" s="3"/>
      <c r="AG1" s="3"/>
      <c r="AH1" s="3"/>
      <c r="AI1" s="3"/>
      <c r="AJ1" s="3"/>
      <c r="AK1" s="3"/>
    </row>
    <row r="2" spans="1:37" customFormat="1" ht="12.75" customHeight="1" x14ac:dyDescent="0.2">
      <c r="A2" s="112"/>
      <c r="B2" s="113" t="s">
        <v>2</v>
      </c>
      <c r="C2" s="159"/>
      <c r="D2" s="159"/>
      <c r="E2" s="159"/>
      <c r="F2" s="160"/>
      <c r="G2" s="166"/>
      <c r="H2" s="167"/>
      <c r="I2" s="167"/>
      <c r="J2" s="167"/>
      <c r="K2" s="167"/>
      <c r="L2" s="168"/>
      <c r="M2" s="5"/>
      <c r="Q2" s="3"/>
      <c r="R2" s="3"/>
      <c r="S2" s="6"/>
      <c r="T2" s="6"/>
      <c r="U2" s="6"/>
      <c r="V2" s="6"/>
      <c r="W2" s="7"/>
      <c r="X2" s="3"/>
      <c r="Y2" s="6"/>
      <c r="Z2" s="6"/>
      <c r="AA2" s="6"/>
      <c r="AB2" s="6"/>
      <c r="AC2" s="3"/>
      <c r="AD2" s="3"/>
      <c r="AE2" s="3"/>
      <c r="AF2" s="3"/>
      <c r="AG2" s="3"/>
      <c r="AH2" s="3"/>
      <c r="AI2" s="3"/>
      <c r="AJ2" s="3"/>
      <c r="AK2" s="3"/>
    </row>
    <row r="3" spans="1:37" customFormat="1" ht="12.75" customHeight="1" x14ac:dyDescent="0.2">
      <c r="A3" s="112"/>
      <c r="B3" s="6"/>
      <c r="C3" s="159"/>
      <c r="D3" s="159"/>
      <c r="E3" s="159"/>
      <c r="F3" s="160"/>
      <c r="G3" s="166"/>
      <c r="H3" s="167"/>
      <c r="I3" s="167"/>
      <c r="J3" s="167"/>
      <c r="K3" s="167"/>
      <c r="L3" s="168"/>
      <c r="M3" s="8"/>
      <c r="Q3" s="3"/>
      <c r="R3" s="9"/>
      <c r="S3" s="6"/>
      <c r="T3" s="6"/>
      <c r="U3" s="6"/>
      <c r="V3" s="6"/>
      <c r="W3" s="7"/>
      <c r="X3" s="6"/>
      <c r="Y3" s="6"/>
      <c r="Z3" s="6"/>
      <c r="AA3" s="6"/>
      <c r="AB3" s="6"/>
      <c r="AC3" s="3"/>
      <c r="AD3" s="3"/>
      <c r="AE3" s="3"/>
      <c r="AF3" s="3"/>
      <c r="AG3" s="3"/>
      <c r="AH3" s="3"/>
      <c r="AI3" s="3"/>
      <c r="AJ3" s="3"/>
      <c r="AK3" s="3"/>
    </row>
    <row r="4" spans="1:37" customFormat="1" ht="12.75" customHeight="1" x14ac:dyDescent="0.2">
      <c r="A4" s="112"/>
      <c r="B4" s="6"/>
      <c r="C4" s="159"/>
      <c r="D4" s="159"/>
      <c r="E4" s="159"/>
      <c r="F4" s="160"/>
      <c r="G4" s="166"/>
      <c r="H4" s="167"/>
      <c r="I4" s="167"/>
      <c r="J4" s="167"/>
      <c r="K4" s="167"/>
      <c r="L4" s="168"/>
      <c r="M4" s="5"/>
      <c r="Q4" s="3"/>
      <c r="R4" s="9"/>
      <c r="S4" s="6"/>
      <c r="T4" s="6"/>
      <c r="U4" s="6"/>
      <c r="V4" s="6"/>
      <c r="W4" s="7"/>
      <c r="X4" s="6"/>
      <c r="Y4" s="6"/>
      <c r="Z4" s="6"/>
      <c r="AA4" s="6"/>
      <c r="AB4" s="6"/>
      <c r="AC4" s="3"/>
      <c r="AD4" s="3"/>
      <c r="AE4" s="3"/>
      <c r="AF4" s="3"/>
      <c r="AG4" s="3"/>
      <c r="AH4" s="3"/>
      <c r="AI4" s="3"/>
      <c r="AJ4" s="3"/>
      <c r="AK4" s="3"/>
    </row>
    <row r="5" spans="1:37" customFormat="1" ht="12.75" customHeight="1" x14ac:dyDescent="0.2">
      <c r="A5" s="114"/>
      <c r="B5" s="115"/>
      <c r="C5" s="161"/>
      <c r="D5" s="161"/>
      <c r="E5" s="161"/>
      <c r="F5" s="162"/>
      <c r="G5" s="169"/>
      <c r="H5" s="170"/>
      <c r="I5" s="170"/>
      <c r="J5" s="170"/>
      <c r="K5" s="170"/>
      <c r="L5" s="171"/>
      <c r="M5" s="8"/>
      <c r="Q5" s="3"/>
      <c r="R5" s="9"/>
      <c r="S5" s="6"/>
      <c r="T5" s="6"/>
      <c r="U5" s="6"/>
      <c r="V5" s="6"/>
      <c r="W5" s="7"/>
      <c r="X5" s="6"/>
      <c r="Y5" s="6"/>
      <c r="Z5" s="6"/>
      <c r="AA5" s="6"/>
      <c r="AB5" s="6"/>
      <c r="AC5" s="3"/>
      <c r="AD5" s="3"/>
      <c r="AE5" s="3"/>
      <c r="AF5" s="3"/>
      <c r="AG5" s="3"/>
      <c r="AH5" s="3"/>
      <c r="AI5" s="3"/>
      <c r="AJ5" s="3"/>
      <c r="AK5" s="3"/>
    </row>
    <row r="6" spans="1:37" customFormat="1" ht="80.25" customHeight="1" x14ac:dyDescent="0.5">
      <c r="A6" s="10"/>
      <c r="B6" s="11"/>
      <c r="C6" s="11"/>
      <c r="D6" s="11"/>
      <c r="E6" s="181" t="s">
        <v>62</v>
      </c>
      <c r="F6" s="181"/>
      <c r="G6" s="181"/>
      <c r="H6" s="181"/>
      <c r="I6" s="12"/>
      <c r="J6" s="12"/>
      <c r="K6" s="12"/>
      <c r="L6" s="13"/>
      <c r="N6" s="14" t="s">
        <v>3</v>
      </c>
      <c r="O6" s="15"/>
      <c r="P6" s="16">
        <f>G7</f>
        <v>16.8</v>
      </c>
      <c r="Q6" s="15" t="s">
        <v>4</v>
      </c>
      <c r="R6" s="9"/>
      <c r="S6" s="6"/>
      <c r="T6" s="6"/>
      <c r="U6" s="6"/>
      <c r="V6" s="6"/>
      <c r="W6" s="7"/>
      <c r="X6" s="6"/>
      <c r="Y6" s="6"/>
      <c r="Z6" s="6"/>
      <c r="AA6" s="6"/>
      <c r="AB6" s="6"/>
      <c r="AC6" s="3"/>
      <c r="AD6" s="3"/>
      <c r="AE6" s="3"/>
      <c r="AF6" s="3"/>
      <c r="AG6" s="3"/>
      <c r="AH6" s="3"/>
      <c r="AI6" s="3"/>
      <c r="AJ6" s="3"/>
      <c r="AK6" s="3"/>
    </row>
    <row r="7" spans="1:37" customFormat="1" ht="20.25" x14ac:dyDescent="0.3">
      <c r="A7" s="17"/>
      <c r="B7" s="172" t="s">
        <v>5</v>
      </c>
      <c r="C7" s="172"/>
      <c r="D7" s="172"/>
      <c r="E7" s="172"/>
      <c r="F7" s="172"/>
      <c r="G7" s="18">
        <v>16.8</v>
      </c>
      <c r="H7" s="18"/>
      <c r="I7" s="18"/>
      <c r="J7" s="18"/>
      <c r="K7" s="18"/>
      <c r="L7" s="19"/>
      <c r="N7" s="15" t="s">
        <v>6</v>
      </c>
      <c r="O7" s="15"/>
      <c r="P7" s="16">
        <f>I14</f>
        <v>8.5</v>
      </c>
      <c r="Q7" s="15" t="s">
        <v>4</v>
      </c>
      <c r="R7" s="9"/>
      <c r="S7" s="6"/>
      <c r="T7" s="6"/>
      <c r="U7" s="6"/>
      <c r="V7" s="6"/>
      <c r="W7" s="7"/>
      <c r="X7" s="6"/>
      <c r="Y7" s="6"/>
      <c r="Z7" s="6"/>
      <c r="AA7" s="6"/>
      <c r="AB7" s="6"/>
      <c r="AC7" s="3"/>
      <c r="AD7" s="3"/>
      <c r="AE7" s="3"/>
      <c r="AF7" s="3"/>
      <c r="AG7" s="3"/>
      <c r="AH7" s="3"/>
      <c r="AI7" s="3"/>
      <c r="AJ7" s="3"/>
      <c r="AK7" s="3"/>
    </row>
    <row r="8" spans="1:37" x14ac:dyDescent="0.2">
      <c r="A8" s="20"/>
      <c r="B8" s="21"/>
      <c r="C8" s="21"/>
      <c r="D8" s="21"/>
      <c r="E8" s="21"/>
      <c r="F8" s="21"/>
      <c r="G8" s="21"/>
      <c r="H8" s="21"/>
      <c r="I8" s="21"/>
      <c r="J8" s="21"/>
      <c r="K8" s="21"/>
      <c r="L8" s="22"/>
      <c r="P8" s="23"/>
    </row>
    <row r="9" spans="1:37" ht="20.100000000000001" customHeight="1" x14ac:dyDescent="0.2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2"/>
      <c r="P9" s="23"/>
    </row>
    <row r="10" spans="1:37" ht="20.25" customHeight="1" x14ac:dyDescent="0.3">
      <c r="A10" s="20"/>
      <c r="B10" s="24" t="s">
        <v>7</v>
      </c>
      <c r="C10" s="173" t="s">
        <v>68</v>
      </c>
      <c r="D10" s="173"/>
      <c r="E10" s="173"/>
      <c r="F10" s="173"/>
      <c r="G10" s="173"/>
      <c r="H10" s="173"/>
      <c r="I10" s="173"/>
      <c r="J10" s="173"/>
      <c r="K10" s="173"/>
      <c r="L10" s="22"/>
      <c r="P10" s="23"/>
    </row>
    <row r="11" spans="1:37" ht="20.100000000000001" customHeight="1" x14ac:dyDescent="0.2">
      <c r="A11" s="20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2"/>
      <c r="P11" s="23"/>
    </row>
    <row r="12" spans="1:37" ht="20.100000000000001" customHeight="1" x14ac:dyDescent="0.2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2"/>
      <c r="P12" s="23"/>
    </row>
    <row r="13" spans="1:37" ht="20.100000000000001" customHeight="1" x14ac:dyDescent="0.35">
      <c r="A13" s="20"/>
      <c r="B13" s="26" t="s">
        <v>8</v>
      </c>
      <c r="C13" s="27"/>
      <c r="D13" s="27" t="s">
        <v>9</v>
      </c>
      <c r="E13" s="27"/>
      <c r="F13" s="28"/>
      <c r="G13" s="28"/>
      <c r="H13" s="29" t="s">
        <v>10</v>
      </c>
      <c r="I13" s="21"/>
      <c r="J13" s="30">
        <f>P17</f>
        <v>0.2</v>
      </c>
      <c r="K13" s="28"/>
      <c r="L13" s="22"/>
      <c r="N13" s="14" t="s">
        <v>11</v>
      </c>
      <c r="P13" s="16">
        <v>1</v>
      </c>
      <c r="Q13" s="15" t="s">
        <v>12</v>
      </c>
    </row>
    <row r="14" spans="1:37" ht="20.100000000000001" customHeight="1" x14ac:dyDescent="0.3">
      <c r="A14" s="20"/>
      <c r="B14" s="26" t="s">
        <v>13</v>
      </c>
      <c r="C14" s="27"/>
      <c r="D14" s="27" t="s">
        <v>60</v>
      </c>
      <c r="E14" s="27"/>
      <c r="F14" s="31"/>
      <c r="G14" s="31"/>
      <c r="H14" s="30" t="s">
        <v>14</v>
      </c>
      <c r="I14" s="30">
        <v>8.5</v>
      </c>
      <c r="J14" s="27"/>
      <c r="K14" s="31"/>
      <c r="L14" s="22"/>
      <c r="N14" s="14"/>
      <c r="P14" s="16"/>
    </row>
    <row r="15" spans="1:37" ht="20.100000000000001" customHeight="1" x14ac:dyDescent="0.3">
      <c r="A15" s="20"/>
      <c r="B15" s="21"/>
      <c r="C15" s="21"/>
      <c r="D15" s="21"/>
      <c r="E15" s="27"/>
      <c r="F15" s="27"/>
      <c r="G15" s="27"/>
      <c r="H15" s="27"/>
      <c r="I15" s="27"/>
      <c r="J15" s="21"/>
      <c r="K15" s="21"/>
      <c r="L15" s="22"/>
      <c r="N15" s="14"/>
      <c r="P15" s="16"/>
    </row>
    <row r="16" spans="1:37" ht="15" x14ac:dyDescent="0.2">
      <c r="A16" s="20"/>
      <c r="B16" s="32"/>
      <c r="C16" s="32"/>
      <c r="D16" s="32"/>
      <c r="E16" s="33"/>
      <c r="F16" s="33"/>
      <c r="G16" s="33"/>
      <c r="H16" s="33"/>
      <c r="I16" s="33"/>
      <c r="J16" s="33"/>
      <c r="K16" s="33"/>
      <c r="L16" s="22"/>
      <c r="N16" s="14"/>
      <c r="P16" s="16"/>
    </row>
    <row r="17" spans="1:18" ht="27.75" customHeight="1" x14ac:dyDescent="0.4">
      <c r="A17" s="20"/>
      <c r="B17" s="34" t="s">
        <v>15</v>
      </c>
      <c r="C17" s="34"/>
      <c r="D17" s="32"/>
      <c r="E17" s="33"/>
      <c r="F17" s="33"/>
      <c r="G17" s="33"/>
      <c r="H17" s="33"/>
      <c r="I17" s="33"/>
      <c r="J17" s="33"/>
      <c r="K17" s="33"/>
      <c r="L17" s="22"/>
      <c r="N17" s="14" t="s">
        <v>16</v>
      </c>
      <c r="P17" s="35">
        <v>0.2</v>
      </c>
      <c r="R17" s="135"/>
    </row>
    <row r="18" spans="1:18" ht="15.75" x14ac:dyDescent="0.25">
      <c r="A18" s="20"/>
      <c r="B18" s="36"/>
      <c r="C18" s="32"/>
      <c r="D18" s="32"/>
      <c r="E18" s="33"/>
      <c r="F18" s="33"/>
      <c r="G18" s="37"/>
      <c r="H18" s="33"/>
      <c r="I18" s="33"/>
      <c r="J18" s="33"/>
      <c r="K18" s="33"/>
      <c r="L18" s="22"/>
      <c r="P18" s="123"/>
    </row>
    <row r="19" spans="1:18" ht="20.100000000000001" customHeight="1" x14ac:dyDescent="0.2">
      <c r="A19" s="20"/>
      <c r="B19" s="38" t="s">
        <v>17</v>
      </c>
      <c r="C19" s="38"/>
      <c r="D19" s="38"/>
      <c r="E19" s="39"/>
      <c r="F19" s="38" t="s">
        <v>18</v>
      </c>
      <c r="G19" s="38"/>
      <c r="H19" s="39"/>
      <c r="I19" s="33"/>
      <c r="J19" s="38" t="s">
        <v>19</v>
      </c>
      <c r="K19" s="38"/>
      <c r="L19" s="40"/>
      <c r="P19" s="123"/>
    </row>
    <row r="20" spans="1:18" ht="26.25" customHeight="1" x14ac:dyDescent="0.2">
      <c r="A20" s="41"/>
      <c r="B20" s="140" t="s">
        <v>20</v>
      </c>
      <c r="C20" s="141">
        <f>G20*(D53-D64)/(G53-G64)</f>
        <v>275.60663075193605</v>
      </c>
      <c r="D20" s="151"/>
      <c r="E20" s="142"/>
      <c r="F20" s="140" t="s">
        <v>21</v>
      </c>
      <c r="G20" s="143">
        <f>2*(1+$P$17)*(790+((G53+G64)/2))</f>
        <v>2832</v>
      </c>
      <c r="H20" s="142"/>
      <c r="I20" s="142"/>
      <c r="J20" s="144" t="s">
        <v>22</v>
      </c>
      <c r="K20" s="42">
        <f>I111</f>
        <v>50</v>
      </c>
      <c r="L20" s="40"/>
    </row>
    <row r="21" spans="1:18" ht="20.100000000000001" customHeight="1" x14ac:dyDescent="0.3">
      <c r="A21" s="41"/>
      <c r="B21" s="174" t="s">
        <v>70</v>
      </c>
      <c r="C21" s="174"/>
      <c r="D21" s="43"/>
      <c r="E21" s="43"/>
      <c r="F21" s="43"/>
      <c r="G21" s="44"/>
      <c r="H21" s="44"/>
      <c r="I21" s="44"/>
      <c r="J21" s="44"/>
      <c r="K21" s="44"/>
      <c r="L21" s="45"/>
    </row>
    <row r="22" spans="1:18" ht="27.75" customHeight="1" x14ac:dyDescent="0.3">
      <c r="A22" s="41"/>
      <c r="B22" s="27"/>
      <c r="C22" s="27"/>
      <c r="D22" s="27"/>
      <c r="E22" s="27"/>
      <c r="F22" s="27"/>
      <c r="G22" s="27"/>
      <c r="H22" s="28"/>
      <c r="I22" s="28"/>
      <c r="J22" s="144" t="s">
        <v>23</v>
      </c>
      <c r="K22" s="42">
        <f>C20/K20</f>
        <v>5.5121326150387207</v>
      </c>
      <c r="L22" s="46"/>
    </row>
    <row r="23" spans="1:18" ht="20.100000000000001" customHeight="1" x14ac:dyDescent="0.3">
      <c r="A23" s="20"/>
      <c r="B23" s="25" t="s">
        <v>24</v>
      </c>
      <c r="C23" s="25"/>
      <c r="D23" s="25"/>
      <c r="E23" s="21"/>
      <c r="F23" s="25" t="s">
        <v>25</v>
      </c>
      <c r="G23" s="25"/>
      <c r="H23" s="28"/>
      <c r="I23" s="28"/>
      <c r="J23" s="144"/>
      <c r="K23" s="47"/>
      <c r="L23" s="46"/>
    </row>
    <row r="24" spans="1:18" ht="24" customHeight="1" x14ac:dyDescent="0.3">
      <c r="A24" s="41"/>
      <c r="B24" s="140" t="s">
        <v>26</v>
      </c>
      <c r="C24" s="42">
        <f>D53</f>
        <v>0.23824901224</v>
      </c>
      <c r="D24" s="27"/>
      <c r="E24" s="27"/>
      <c r="F24" s="140" t="s">
        <v>27</v>
      </c>
      <c r="G24" s="42">
        <f>D64</f>
        <v>2.1846235232000004</v>
      </c>
      <c r="H24" s="28"/>
      <c r="I24" s="28"/>
      <c r="J24" s="144" t="s">
        <v>28</v>
      </c>
      <c r="K24" s="42">
        <f>K20/G24</f>
        <v>22.887238679349579</v>
      </c>
      <c r="L24" s="46"/>
    </row>
    <row r="25" spans="1:18" ht="15.75" x14ac:dyDescent="0.25">
      <c r="A25" s="20"/>
      <c r="B25" s="21"/>
      <c r="C25" s="21"/>
      <c r="D25" s="21"/>
      <c r="E25" s="145"/>
      <c r="F25" s="145"/>
      <c r="G25" s="145"/>
      <c r="H25" s="48"/>
      <c r="I25" s="48"/>
      <c r="J25" s="48"/>
      <c r="K25" s="48"/>
      <c r="L25" s="46"/>
    </row>
    <row r="26" spans="1:18" ht="39" customHeight="1" x14ac:dyDescent="0.2">
      <c r="A26" s="20"/>
      <c r="B26" s="33"/>
      <c r="C26" s="33"/>
      <c r="D26" s="33"/>
      <c r="E26" s="33"/>
      <c r="F26" s="33"/>
      <c r="G26" s="33"/>
      <c r="H26" s="49"/>
      <c r="I26" s="49"/>
      <c r="J26" s="49"/>
      <c r="K26" s="49"/>
      <c r="L26" s="46"/>
    </row>
    <row r="27" spans="1:18" x14ac:dyDescent="0.2">
      <c r="A27" s="20"/>
      <c r="B27" s="33"/>
      <c r="C27" s="33"/>
      <c r="D27" s="33"/>
      <c r="E27" s="33"/>
      <c r="F27" s="33"/>
      <c r="G27" s="33"/>
      <c r="H27" s="33"/>
      <c r="I27" s="33"/>
      <c r="J27" s="50"/>
      <c r="K27" s="50"/>
      <c r="L27" s="51"/>
    </row>
    <row r="28" spans="1:18" x14ac:dyDescent="0.2">
      <c r="A28" s="20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22"/>
    </row>
    <row r="29" spans="1:18" ht="16.5" customHeight="1" x14ac:dyDescent="0.2">
      <c r="A29" s="20"/>
      <c r="B29" s="33"/>
      <c r="C29" s="52"/>
      <c r="D29" s="52"/>
      <c r="E29" s="33"/>
      <c r="F29" s="33"/>
      <c r="G29" s="33"/>
      <c r="H29" s="33"/>
      <c r="I29" s="33"/>
      <c r="J29" s="33"/>
      <c r="K29" s="33"/>
      <c r="L29" s="22"/>
    </row>
    <row r="30" spans="1:18" ht="15" customHeight="1" x14ac:dyDescent="0.25">
      <c r="A30" s="20"/>
      <c r="B30" s="53"/>
      <c r="C30" s="53"/>
      <c r="D30" s="33"/>
      <c r="E30" s="33"/>
      <c r="F30" s="33"/>
      <c r="G30" s="33"/>
      <c r="H30" s="33"/>
      <c r="I30" s="33"/>
      <c r="J30" s="33"/>
      <c r="K30" s="33"/>
      <c r="L30" s="22"/>
      <c r="M30" s="54"/>
    </row>
    <row r="31" spans="1:18" ht="18" customHeight="1" x14ac:dyDescent="0.25">
      <c r="A31" s="20"/>
      <c r="B31" s="55"/>
      <c r="C31" s="55"/>
      <c r="D31" s="33"/>
      <c r="E31" s="33"/>
      <c r="F31" s="33"/>
      <c r="G31" s="33"/>
      <c r="H31" s="33"/>
      <c r="I31" s="33"/>
      <c r="J31" s="33"/>
      <c r="K31" s="33"/>
      <c r="L31" s="22"/>
    </row>
    <row r="32" spans="1:18" ht="10.5" customHeight="1" x14ac:dyDescent="0.25">
      <c r="A32" s="20"/>
      <c r="B32" s="56"/>
      <c r="C32" s="56"/>
      <c r="D32" s="33"/>
      <c r="E32" s="33"/>
      <c r="F32" s="33"/>
      <c r="G32" s="33"/>
      <c r="H32" s="33"/>
      <c r="I32" s="33"/>
      <c r="J32" s="33"/>
      <c r="K32" s="33"/>
      <c r="L32" s="22"/>
    </row>
    <row r="33" spans="1:18" ht="17.25" customHeight="1" x14ac:dyDescent="0.25">
      <c r="A33" s="20"/>
      <c r="B33" s="56"/>
      <c r="C33" s="57"/>
      <c r="D33" s="33"/>
      <c r="E33" s="33"/>
      <c r="F33" s="33"/>
      <c r="G33" s="33"/>
      <c r="H33" s="33"/>
      <c r="I33" s="33"/>
      <c r="J33" s="33"/>
      <c r="K33" s="33"/>
      <c r="L33" s="22"/>
    </row>
    <row r="34" spans="1:18" ht="15" customHeight="1" x14ac:dyDescent="0.2">
      <c r="A34" s="20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22"/>
    </row>
    <row r="35" spans="1:18" ht="15" customHeight="1" x14ac:dyDescent="0.2">
      <c r="A35" s="20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22"/>
    </row>
    <row r="36" spans="1:18" ht="15" customHeight="1" x14ac:dyDescent="0.2">
      <c r="A36" s="20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22"/>
    </row>
    <row r="37" spans="1:18" ht="15" customHeight="1" x14ac:dyDescent="0.2">
      <c r="A37" s="20"/>
      <c r="B37" s="33"/>
      <c r="C37" s="33"/>
      <c r="D37" s="58"/>
      <c r="E37" s="33"/>
      <c r="F37" s="33"/>
      <c r="G37" s="33"/>
      <c r="H37" s="33"/>
      <c r="I37" s="33"/>
      <c r="J37" s="33"/>
      <c r="K37" s="33"/>
      <c r="L37" s="22"/>
    </row>
    <row r="38" spans="1:18" ht="18" customHeight="1" x14ac:dyDescent="0.25">
      <c r="A38" s="20"/>
      <c r="B38" s="33"/>
      <c r="C38" s="33"/>
      <c r="D38" s="59"/>
      <c r="E38" s="33"/>
      <c r="F38" s="33"/>
      <c r="G38" s="33"/>
      <c r="H38" s="33"/>
      <c r="I38" s="33"/>
      <c r="J38" s="33"/>
      <c r="K38" s="33"/>
      <c r="L38" s="22"/>
    </row>
    <row r="39" spans="1:18" ht="15" customHeight="1" x14ac:dyDescent="0.25">
      <c r="A39" s="20"/>
      <c r="B39" s="33"/>
      <c r="C39" s="33"/>
      <c r="D39" s="60"/>
      <c r="E39" s="33"/>
      <c r="F39" s="33"/>
      <c r="G39" s="33"/>
      <c r="H39" s="33"/>
      <c r="I39" s="33"/>
      <c r="J39" s="33"/>
      <c r="K39" s="33"/>
      <c r="L39" s="22"/>
    </row>
    <row r="40" spans="1:18" ht="15" customHeight="1" x14ac:dyDescent="0.25">
      <c r="A40" s="20"/>
      <c r="B40" s="61"/>
      <c r="C40" s="61"/>
      <c r="D40" s="60"/>
      <c r="E40" s="33"/>
      <c r="F40" s="33"/>
      <c r="G40" s="33"/>
      <c r="H40" s="33"/>
      <c r="I40" s="33"/>
      <c r="J40" s="33"/>
      <c r="K40" s="33"/>
      <c r="L40" s="22"/>
    </row>
    <row r="41" spans="1:18" ht="15" customHeight="1" x14ac:dyDescent="0.25">
      <c r="A41" s="20"/>
      <c r="B41" s="33"/>
      <c r="C41" s="33"/>
      <c r="D41" s="62"/>
      <c r="E41" s="33"/>
      <c r="F41" s="33"/>
      <c r="G41" s="33"/>
      <c r="H41" s="33"/>
      <c r="I41" s="33"/>
      <c r="J41" s="33"/>
      <c r="K41" s="33"/>
      <c r="L41" s="22"/>
    </row>
    <row r="42" spans="1:18" ht="15" customHeight="1" x14ac:dyDescent="0.25">
      <c r="A42" s="20"/>
      <c r="B42" s="33"/>
      <c r="C42" s="33"/>
      <c r="D42" s="59"/>
      <c r="E42" s="33"/>
      <c r="F42" s="33"/>
      <c r="G42" s="33"/>
      <c r="H42" s="33"/>
      <c r="I42" s="33"/>
      <c r="J42" s="33"/>
      <c r="K42" s="33"/>
      <c r="L42" s="22"/>
    </row>
    <row r="43" spans="1:18" ht="15" customHeight="1" x14ac:dyDescent="0.25">
      <c r="A43" s="20"/>
      <c r="B43" s="63"/>
      <c r="C43" s="64"/>
      <c r="D43" s="59"/>
      <c r="E43" s="33"/>
      <c r="F43" s="33"/>
      <c r="G43" s="33"/>
      <c r="H43" s="33"/>
      <c r="I43" s="33"/>
      <c r="J43" s="33"/>
      <c r="K43" s="33"/>
      <c r="L43" s="22"/>
    </row>
    <row r="44" spans="1:18" ht="15" customHeight="1" x14ac:dyDescent="0.25">
      <c r="A44" s="20"/>
      <c r="B44" s="33"/>
      <c r="C44" s="33"/>
      <c r="D44" s="59"/>
      <c r="E44" s="33"/>
      <c r="F44" s="33"/>
      <c r="G44" s="33"/>
      <c r="H44" s="33"/>
      <c r="I44" s="33"/>
      <c r="J44" s="33"/>
      <c r="K44" s="33"/>
      <c r="L44" s="22"/>
    </row>
    <row r="45" spans="1:18" ht="15" customHeight="1" x14ac:dyDescent="0.2">
      <c r="A45" s="20"/>
      <c r="B45" s="33"/>
      <c r="C45" s="33"/>
      <c r="D45" s="58"/>
      <c r="E45" s="33"/>
      <c r="F45" s="33"/>
      <c r="G45" s="33"/>
      <c r="H45" s="33"/>
      <c r="I45" s="33"/>
      <c r="J45" s="33"/>
      <c r="K45" s="33"/>
      <c r="L45" s="22"/>
    </row>
    <row r="46" spans="1:18" ht="15.75" customHeight="1" x14ac:dyDescent="0.2">
      <c r="A46" s="20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22"/>
      <c r="N46" s="33"/>
      <c r="O46" s="33"/>
      <c r="P46" s="33"/>
      <c r="Q46" s="33"/>
      <c r="R46" s="33"/>
    </row>
    <row r="47" spans="1:18" ht="21.75" customHeight="1" x14ac:dyDescent="0.2">
      <c r="A47" s="20"/>
      <c r="B47" s="33"/>
      <c r="C47" s="175" t="s">
        <v>29</v>
      </c>
      <c r="D47" s="176"/>
      <c r="E47" s="175" t="s">
        <v>30</v>
      </c>
      <c r="F47" s="177"/>
      <c r="G47" s="178"/>
      <c r="H47" s="179" t="s">
        <v>31</v>
      </c>
      <c r="I47" s="180"/>
      <c r="J47" s="33"/>
      <c r="K47" s="33"/>
      <c r="L47" s="22"/>
      <c r="N47" s="33"/>
      <c r="O47" s="33"/>
      <c r="P47" s="33"/>
      <c r="Q47" s="33"/>
      <c r="R47" s="33"/>
    </row>
    <row r="48" spans="1:18" ht="21.75" customHeight="1" thickBot="1" x14ac:dyDescent="0.25">
      <c r="A48" s="20"/>
      <c r="B48" s="33"/>
      <c r="C48" s="65" t="s">
        <v>32</v>
      </c>
      <c r="D48" s="66" t="s">
        <v>33</v>
      </c>
      <c r="E48" s="65" t="s">
        <v>34</v>
      </c>
      <c r="F48" s="67" t="s">
        <v>35</v>
      </c>
      <c r="G48" s="68" t="s">
        <v>36</v>
      </c>
      <c r="H48" s="69" t="s">
        <v>37</v>
      </c>
      <c r="I48" s="68" t="s">
        <v>38</v>
      </c>
      <c r="J48" s="33"/>
      <c r="K48" s="33"/>
      <c r="L48" s="22"/>
      <c r="N48" s="33"/>
      <c r="O48" s="70"/>
      <c r="P48" s="70"/>
      <c r="Q48" s="70"/>
      <c r="R48" s="33"/>
    </row>
    <row r="49" spans="1:18" ht="20.100000000000001" customHeight="1" thickTop="1" x14ac:dyDescent="0.2">
      <c r="A49" s="20"/>
      <c r="B49" s="33"/>
      <c r="C49" s="71">
        <f>E89</f>
        <v>0.05</v>
      </c>
      <c r="D49" s="72">
        <f>I89</f>
        <v>0.10207523225000001</v>
      </c>
      <c r="E49" s="73">
        <f>F89</f>
        <v>93</v>
      </c>
      <c r="F49" s="74">
        <f>G89</f>
        <v>105</v>
      </c>
      <c r="G49" s="75">
        <f>H89</f>
        <v>125</v>
      </c>
      <c r="H49" s="76"/>
      <c r="I49" s="77">
        <f>G49-F49</f>
        <v>20</v>
      </c>
      <c r="J49" s="33"/>
      <c r="K49" s="33"/>
      <c r="L49" s="22"/>
      <c r="N49" s="33"/>
      <c r="O49" s="52"/>
      <c r="P49" s="52"/>
      <c r="Q49" s="33"/>
      <c r="R49" s="33"/>
    </row>
    <row r="50" spans="1:18" ht="20.100000000000001" customHeight="1" x14ac:dyDescent="0.2">
      <c r="A50" s="20"/>
      <c r="B50" s="33"/>
      <c r="C50" s="205">
        <f>E90</f>
        <v>0.1</v>
      </c>
      <c r="D50" s="206">
        <f>I90</f>
        <v>0.12319556055000003</v>
      </c>
      <c r="E50" s="207">
        <f>F90</f>
        <v>154</v>
      </c>
      <c r="F50" s="208">
        <f>G90</f>
        <v>185</v>
      </c>
      <c r="G50" s="209">
        <f>H90</f>
        <v>225</v>
      </c>
      <c r="H50" s="76">
        <f>G50-G49</f>
        <v>100</v>
      </c>
      <c r="I50" s="77">
        <f>G50-F50</f>
        <v>40</v>
      </c>
      <c r="J50" s="33"/>
      <c r="K50" s="33"/>
      <c r="L50" s="22"/>
      <c r="N50" s="33"/>
      <c r="O50" s="52"/>
      <c r="P50" s="52"/>
      <c r="Q50" s="33"/>
      <c r="R50" s="33"/>
    </row>
    <row r="51" spans="1:18" ht="20.100000000000001" customHeight="1" x14ac:dyDescent="0.2">
      <c r="A51" s="20"/>
      <c r="B51" s="33"/>
      <c r="C51" s="71">
        <f t="shared" ref="C51:C61" si="0">E91</f>
        <v>0.15</v>
      </c>
      <c r="D51" s="72">
        <f t="shared" ref="D51:D61" si="1">I91</f>
        <v>0.14926684885000002</v>
      </c>
      <c r="E51" s="73">
        <f t="shared" ref="E51:G61" si="2">F91</f>
        <v>266</v>
      </c>
      <c r="F51" s="74">
        <f t="shared" si="2"/>
        <v>295</v>
      </c>
      <c r="G51" s="75">
        <f t="shared" si="2"/>
        <v>325</v>
      </c>
      <c r="H51" s="76">
        <f t="shared" ref="H51:H64" si="3">G51-G50</f>
        <v>100</v>
      </c>
      <c r="I51" s="77">
        <f t="shared" ref="I51:I64" si="4">G51-F51</f>
        <v>30</v>
      </c>
      <c r="J51" s="33"/>
      <c r="K51" s="33"/>
      <c r="L51" s="22"/>
      <c r="N51" s="33"/>
      <c r="O51" s="52"/>
      <c r="P51" s="52"/>
      <c r="Q51" s="33"/>
      <c r="R51" s="33"/>
    </row>
    <row r="52" spans="1:18" ht="20.100000000000001" customHeight="1" x14ac:dyDescent="0.2">
      <c r="A52" s="20"/>
      <c r="B52" s="33"/>
      <c r="C52" s="71">
        <f t="shared" si="0"/>
        <v>0.2</v>
      </c>
      <c r="D52" s="72">
        <f t="shared" si="1"/>
        <v>0.18918722800000004</v>
      </c>
      <c r="E52" s="73">
        <f t="shared" si="2"/>
        <v>355</v>
      </c>
      <c r="F52" s="74">
        <f t="shared" si="2"/>
        <v>365</v>
      </c>
      <c r="G52" s="75">
        <f t="shared" si="2"/>
        <v>375</v>
      </c>
      <c r="H52" s="76">
        <f t="shared" si="3"/>
        <v>50</v>
      </c>
      <c r="I52" s="77">
        <f t="shared" ref="I52:I64" si="5">G52-F52</f>
        <v>10</v>
      </c>
      <c r="J52" s="33"/>
      <c r="K52" s="33"/>
      <c r="L52" s="22"/>
      <c r="N52" s="33"/>
      <c r="O52" s="52"/>
      <c r="P52" s="52"/>
      <c r="Q52" s="33"/>
      <c r="R52" s="33"/>
    </row>
    <row r="53" spans="1:18" ht="20.100000000000001" customHeight="1" x14ac:dyDescent="0.2">
      <c r="A53" s="20"/>
      <c r="B53" s="33"/>
      <c r="C53" s="71">
        <f t="shared" si="0"/>
        <v>0.25</v>
      </c>
      <c r="D53" s="125">
        <f t="shared" si="1"/>
        <v>0.23824901224</v>
      </c>
      <c r="E53" s="73">
        <f t="shared" si="2"/>
        <v>377</v>
      </c>
      <c r="F53" s="74">
        <f t="shared" si="2"/>
        <v>380</v>
      </c>
      <c r="G53" s="126">
        <f t="shared" si="2"/>
        <v>380</v>
      </c>
      <c r="H53" s="76">
        <f t="shared" si="3"/>
        <v>5</v>
      </c>
      <c r="I53" s="77">
        <f t="shared" si="5"/>
        <v>0</v>
      </c>
      <c r="J53" s="33"/>
      <c r="K53" s="33"/>
      <c r="L53" s="22"/>
      <c r="N53" s="33"/>
      <c r="O53" s="52"/>
      <c r="P53" s="52"/>
      <c r="Q53" s="33"/>
      <c r="R53" s="33"/>
    </row>
    <row r="54" spans="1:18" ht="20.100000000000001" customHeight="1" x14ac:dyDescent="0.2">
      <c r="A54" s="20"/>
      <c r="B54" s="33"/>
      <c r="C54" s="71">
        <f t="shared" si="0"/>
        <v>0.3</v>
      </c>
      <c r="D54" s="72">
        <f t="shared" si="1"/>
        <v>0.28769219061599999</v>
      </c>
      <c r="E54" s="73">
        <f t="shared" si="2"/>
        <v>381</v>
      </c>
      <c r="F54" s="74">
        <f t="shared" si="2"/>
        <v>382</v>
      </c>
      <c r="G54" s="75">
        <f t="shared" si="2"/>
        <v>383</v>
      </c>
      <c r="H54" s="76">
        <f t="shared" si="3"/>
        <v>3</v>
      </c>
      <c r="I54" s="77">
        <f t="shared" si="5"/>
        <v>1</v>
      </c>
      <c r="J54" s="33"/>
      <c r="K54" s="33"/>
      <c r="L54" s="22"/>
      <c r="N54" s="33"/>
      <c r="O54" s="52"/>
      <c r="P54" s="52"/>
      <c r="Q54" s="33"/>
      <c r="R54" s="33"/>
    </row>
    <row r="55" spans="1:18" ht="20.100000000000001" customHeight="1" x14ac:dyDescent="0.2">
      <c r="A55" s="20"/>
      <c r="B55" s="33"/>
      <c r="C55" s="71">
        <f t="shared" si="0"/>
        <v>0.45</v>
      </c>
      <c r="D55" s="72">
        <f t="shared" si="1"/>
        <v>0.43713995283600005</v>
      </c>
      <c r="E55" s="73">
        <f t="shared" si="2"/>
        <v>385</v>
      </c>
      <c r="F55" s="74">
        <f t="shared" si="2"/>
        <v>386</v>
      </c>
      <c r="G55" s="75">
        <f t="shared" si="2"/>
        <v>386</v>
      </c>
      <c r="H55" s="76">
        <f t="shared" si="3"/>
        <v>3</v>
      </c>
      <c r="I55" s="77">
        <f t="shared" si="5"/>
        <v>0</v>
      </c>
      <c r="J55" s="33"/>
      <c r="K55" s="33"/>
      <c r="L55" s="22"/>
      <c r="N55" s="33"/>
      <c r="O55" s="52"/>
      <c r="P55" s="52"/>
      <c r="Q55" s="33"/>
      <c r="R55" s="33"/>
    </row>
    <row r="56" spans="1:18" ht="20.100000000000001" customHeight="1" x14ac:dyDescent="0.2">
      <c r="A56" s="20"/>
      <c r="B56" s="33"/>
      <c r="C56" s="71">
        <f t="shared" si="0"/>
        <v>0.6</v>
      </c>
      <c r="D56" s="72">
        <f t="shared" si="1"/>
        <v>0.58641077042</v>
      </c>
      <c r="E56" s="73">
        <f t="shared" si="2"/>
        <v>387</v>
      </c>
      <c r="F56" s="74">
        <f t="shared" si="2"/>
        <v>389</v>
      </c>
      <c r="G56" s="75">
        <f t="shared" si="2"/>
        <v>390</v>
      </c>
      <c r="H56" s="76">
        <f t="shared" si="3"/>
        <v>4</v>
      </c>
      <c r="I56" s="77">
        <f t="shared" si="5"/>
        <v>1</v>
      </c>
      <c r="J56" s="33"/>
      <c r="K56" s="33"/>
      <c r="L56" s="22"/>
      <c r="N56" s="33"/>
      <c r="O56" s="52"/>
      <c r="P56" s="52"/>
      <c r="Q56" s="33"/>
      <c r="R56" s="33"/>
    </row>
    <row r="57" spans="1:18" ht="20.100000000000001" customHeight="1" x14ac:dyDescent="0.2">
      <c r="A57" s="20"/>
      <c r="B57" s="33"/>
      <c r="C57" s="71">
        <f t="shared" si="0"/>
        <v>0.8</v>
      </c>
      <c r="D57" s="72">
        <f t="shared" si="1"/>
        <v>0.78604923852800002</v>
      </c>
      <c r="E57" s="73">
        <f t="shared" si="2"/>
        <v>391</v>
      </c>
      <c r="F57" s="74">
        <f t="shared" si="2"/>
        <v>391</v>
      </c>
      <c r="G57" s="75">
        <f t="shared" si="2"/>
        <v>392</v>
      </c>
      <c r="H57" s="76">
        <f t="shared" si="3"/>
        <v>2</v>
      </c>
      <c r="I57" s="77">
        <f t="shared" si="5"/>
        <v>1</v>
      </c>
      <c r="J57" s="33"/>
      <c r="K57" s="33"/>
      <c r="L57" s="22"/>
      <c r="N57" s="33"/>
      <c r="O57" s="52"/>
      <c r="P57" s="52"/>
      <c r="Q57" s="33"/>
      <c r="R57" s="33"/>
    </row>
    <row r="58" spans="1:18" ht="20.100000000000001" customHeight="1" x14ac:dyDescent="0.2">
      <c r="A58" s="20"/>
      <c r="B58" s="33"/>
      <c r="C58" s="71">
        <f t="shared" si="0"/>
        <v>1</v>
      </c>
      <c r="D58" s="72">
        <f t="shared" si="1"/>
        <v>0.98568974713999991</v>
      </c>
      <c r="E58" s="73">
        <f t="shared" si="2"/>
        <v>393</v>
      </c>
      <c r="F58" s="74">
        <f t="shared" si="2"/>
        <v>393</v>
      </c>
      <c r="G58" s="75">
        <f t="shared" si="2"/>
        <v>394</v>
      </c>
      <c r="H58" s="76">
        <f t="shared" si="3"/>
        <v>2</v>
      </c>
      <c r="I58" s="77">
        <f t="shared" si="5"/>
        <v>1</v>
      </c>
      <c r="J58" s="33"/>
      <c r="K58" s="33"/>
      <c r="L58" s="22"/>
      <c r="N58" s="33"/>
      <c r="O58" s="52"/>
      <c r="P58" s="52"/>
      <c r="Q58" s="33"/>
      <c r="R58" s="33"/>
    </row>
    <row r="59" spans="1:18" ht="20.100000000000001" customHeight="1" x14ac:dyDescent="0.2">
      <c r="A59" s="20"/>
      <c r="B59" s="33"/>
      <c r="C59" s="71">
        <f t="shared" si="0"/>
        <v>1.2</v>
      </c>
      <c r="D59" s="72">
        <f t="shared" si="1"/>
        <v>1.18551076686</v>
      </c>
      <c r="E59" s="73">
        <f t="shared" si="2"/>
        <v>395</v>
      </c>
      <c r="F59" s="74">
        <f t="shared" si="2"/>
        <v>395</v>
      </c>
      <c r="G59" s="75">
        <f t="shared" si="2"/>
        <v>395</v>
      </c>
      <c r="H59" s="76">
        <f t="shared" si="3"/>
        <v>1</v>
      </c>
      <c r="I59" s="77">
        <f t="shared" si="5"/>
        <v>0</v>
      </c>
      <c r="J59" s="33"/>
      <c r="K59" s="33"/>
      <c r="L59" s="22"/>
      <c r="N59" s="33"/>
      <c r="O59" s="52"/>
      <c r="P59" s="52"/>
      <c r="Q59" s="33"/>
      <c r="R59" s="33"/>
    </row>
    <row r="60" spans="1:18" ht="20.100000000000001" customHeight="1" x14ac:dyDescent="0.2">
      <c r="A60" s="20"/>
      <c r="B60" s="33"/>
      <c r="C60" s="71">
        <f t="shared" si="0"/>
        <v>1.4</v>
      </c>
      <c r="D60" s="72">
        <f t="shared" si="1"/>
        <v>1.3853322969759998</v>
      </c>
      <c r="E60" s="73">
        <f t="shared" si="2"/>
        <v>396</v>
      </c>
      <c r="F60" s="74">
        <f t="shared" si="2"/>
        <v>396</v>
      </c>
      <c r="G60" s="75">
        <f t="shared" si="2"/>
        <v>396</v>
      </c>
      <c r="H60" s="76">
        <f t="shared" si="3"/>
        <v>1</v>
      </c>
      <c r="I60" s="77">
        <f t="shared" si="5"/>
        <v>0</v>
      </c>
      <c r="J60" s="33"/>
      <c r="K60" s="33"/>
      <c r="L60" s="22"/>
      <c r="N60" s="33"/>
      <c r="O60" s="52"/>
      <c r="P60" s="52"/>
      <c r="Q60" s="33"/>
      <c r="R60" s="33"/>
    </row>
    <row r="61" spans="1:18" ht="20.100000000000001" customHeight="1" x14ac:dyDescent="0.2">
      <c r="A61" s="20"/>
      <c r="B61" s="33"/>
      <c r="C61" s="71">
        <f t="shared" si="0"/>
        <v>1.6</v>
      </c>
      <c r="D61" s="72">
        <f t="shared" si="1"/>
        <v>1.585154337578</v>
      </c>
      <c r="E61" s="73">
        <f t="shared" si="2"/>
        <v>397</v>
      </c>
      <c r="F61" s="74">
        <f t="shared" si="2"/>
        <v>397</v>
      </c>
      <c r="G61" s="75">
        <f t="shared" si="2"/>
        <v>397</v>
      </c>
      <c r="H61" s="76">
        <f t="shared" si="3"/>
        <v>1</v>
      </c>
      <c r="I61" s="77">
        <f t="shared" si="5"/>
        <v>0</v>
      </c>
      <c r="J61" s="33"/>
      <c r="K61" s="33"/>
      <c r="L61" s="22"/>
      <c r="N61" s="33"/>
      <c r="O61" s="52"/>
      <c r="P61" s="52"/>
      <c r="Q61" s="33"/>
      <c r="R61" s="33"/>
    </row>
    <row r="62" spans="1:18" ht="20.100000000000001" customHeight="1" x14ac:dyDescent="0.2">
      <c r="A62" s="20"/>
      <c r="B62" s="33"/>
      <c r="C62" s="71">
        <f>E102</f>
        <v>1.8</v>
      </c>
      <c r="D62" s="72">
        <f>I102</f>
        <v>1.784976888756</v>
      </c>
      <c r="E62" s="73">
        <f>F102</f>
        <v>398</v>
      </c>
      <c r="F62" s="74">
        <f>G102</f>
        <v>398</v>
      </c>
      <c r="G62" s="75">
        <f>H102</f>
        <v>398</v>
      </c>
      <c r="H62" s="76">
        <f t="shared" si="3"/>
        <v>1</v>
      </c>
      <c r="I62" s="77">
        <f t="shared" si="5"/>
        <v>0</v>
      </c>
      <c r="J62" s="33"/>
      <c r="K62" s="33"/>
      <c r="L62" s="22"/>
      <c r="N62" s="33"/>
      <c r="O62" s="52"/>
      <c r="P62" s="52"/>
      <c r="Q62" s="33"/>
      <c r="R62" s="33"/>
    </row>
    <row r="63" spans="1:18" ht="20.100000000000001" customHeight="1" x14ac:dyDescent="0.2">
      <c r="A63" s="20"/>
      <c r="B63" s="33"/>
      <c r="C63" s="71">
        <f>E103</f>
        <v>2</v>
      </c>
      <c r="D63" s="72">
        <f>I103</f>
        <v>1.9847999506000003</v>
      </c>
      <c r="E63" s="73">
        <f>F103</f>
        <v>399</v>
      </c>
      <c r="F63" s="74">
        <f>G103</f>
        <v>399</v>
      </c>
      <c r="G63" s="75">
        <f>H103</f>
        <v>399</v>
      </c>
      <c r="H63" s="76">
        <f t="shared" si="3"/>
        <v>1</v>
      </c>
      <c r="I63" s="77">
        <f t="shared" si="5"/>
        <v>0</v>
      </c>
      <c r="J63" s="33"/>
      <c r="K63" s="33"/>
      <c r="L63" s="22"/>
      <c r="N63" s="33"/>
      <c r="O63" s="52"/>
      <c r="P63" s="52"/>
      <c r="Q63" s="33"/>
      <c r="R63" s="33"/>
    </row>
    <row r="64" spans="1:18" ht="20.100000000000001" customHeight="1" x14ac:dyDescent="0.2">
      <c r="A64" s="20"/>
      <c r="B64" s="33"/>
      <c r="C64" s="136">
        <f>E104</f>
        <v>2.2000000000000002</v>
      </c>
      <c r="D64" s="149">
        <f>I104</f>
        <v>2.1846235232000004</v>
      </c>
      <c r="E64" s="137">
        <f>F104</f>
        <v>400</v>
      </c>
      <c r="F64" s="138">
        <f>G104</f>
        <v>400</v>
      </c>
      <c r="G64" s="150">
        <f>H104</f>
        <v>400</v>
      </c>
      <c r="H64" s="146">
        <f t="shared" si="3"/>
        <v>1</v>
      </c>
      <c r="I64" s="139">
        <f t="shared" si="5"/>
        <v>0</v>
      </c>
      <c r="J64" s="33"/>
      <c r="K64" s="33"/>
      <c r="L64" s="22"/>
      <c r="N64" s="33"/>
      <c r="O64" s="52"/>
      <c r="P64" s="52"/>
      <c r="Q64" s="33"/>
      <c r="R64" s="33"/>
    </row>
    <row r="65" spans="1:12" ht="20.100000000000001" customHeight="1" x14ac:dyDescent="0.2">
      <c r="A65" s="20"/>
      <c r="B65" s="78"/>
      <c r="C65" s="79"/>
      <c r="D65" s="79"/>
      <c r="E65" s="79"/>
      <c r="F65" s="79"/>
      <c r="G65" s="79"/>
      <c r="H65" s="79"/>
      <c r="I65" s="79"/>
      <c r="J65" s="79"/>
      <c r="K65" s="79"/>
      <c r="L65" s="80"/>
    </row>
    <row r="66" spans="1:12" ht="20.100000000000001" customHeight="1" x14ac:dyDescent="0.25">
      <c r="A66" s="81" t="s">
        <v>39</v>
      </c>
      <c r="B66" s="78"/>
      <c r="C66" s="79"/>
      <c r="D66" s="79"/>
      <c r="E66" s="79"/>
      <c r="F66" s="79"/>
      <c r="G66" s="79"/>
      <c r="H66" s="79"/>
      <c r="I66" s="79"/>
      <c r="J66" s="79"/>
      <c r="K66" s="79"/>
      <c r="L66" s="80"/>
    </row>
    <row r="67" spans="1:12" ht="7.5" customHeight="1" x14ac:dyDescent="0.2">
      <c r="A67" s="20"/>
      <c r="B67" s="78"/>
      <c r="C67" s="79"/>
      <c r="D67" s="79"/>
      <c r="E67" s="79"/>
      <c r="F67" s="79"/>
      <c r="G67" s="79"/>
      <c r="H67" s="79"/>
      <c r="I67" s="79"/>
      <c r="J67" s="79"/>
      <c r="K67" s="79"/>
      <c r="L67" s="80"/>
    </row>
    <row r="68" spans="1:12" ht="20.100000000000001" customHeight="1" x14ac:dyDescent="0.2">
      <c r="A68" s="20"/>
      <c r="B68" s="78"/>
      <c r="C68" s="79"/>
      <c r="D68" s="79"/>
      <c r="E68" s="79"/>
      <c r="F68" s="79"/>
      <c r="G68" s="79"/>
      <c r="H68" s="79"/>
      <c r="I68" s="79"/>
      <c r="J68" s="79"/>
      <c r="K68" s="79"/>
      <c r="L68" s="80"/>
    </row>
    <row r="69" spans="1:12" ht="20.100000000000001" customHeight="1" x14ac:dyDescent="0.2">
      <c r="A69" s="20"/>
      <c r="B69" s="78"/>
      <c r="C69" s="79"/>
      <c r="D69" s="79"/>
      <c r="E69" s="79"/>
      <c r="F69" s="79"/>
      <c r="G69" s="79"/>
      <c r="H69" s="79"/>
      <c r="I69" s="79"/>
      <c r="J69" s="79"/>
      <c r="K69" s="79"/>
      <c r="L69" s="80"/>
    </row>
    <row r="70" spans="1:12" ht="20.100000000000001" customHeight="1" x14ac:dyDescent="0.2">
      <c r="A70" s="20"/>
      <c r="B70" s="78"/>
      <c r="C70" s="79"/>
      <c r="D70" s="79"/>
      <c r="E70" s="79"/>
      <c r="F70" s="79"/>
      <c r="G70" s="79"/>
      <c r="H70" s="79"/>
      <c r="I70" s="79"/>
      <c r="J70" s="79"/>
      <c r="K70" s="79"/>
      <c r="L70" s="80"/>
    </row>
    <row r="71" spans="1:12" ht="20.100000000000001" customHeight="1" x14ac:dyDescent="0.2">
      <c r="A71" s="20"/>
      <c r="B71" s="78"/>
      <c r="C71" s="79"/>
      <c r="D71" s="79"/>
      <c r="E71" s="79"/>
      <c r="F71" s="79"/>
      <c r="G71" s="79"/>
      <c r="H71" s="79"/>
      <c r="I71" s="79"/>
      <c r="J71" s="79"/>
      <c r="K71" s="79"/>
      <c r="L71" s="80"/>
    </row>
    <row r="72" spans="1:12" ht="20.100000000000001" customHeight="1" x14ac:dyDescent="0.2">
      <c r="A72" s="20"/>
      <c r="B72" s="78"/>
      <c r="C72" s="79"/>
      <c r="D72" s="79"/>
      <c r="E72" s="79"/>
      <c r="F72" s="79"/>
      <c r="G72" s="79"/>
      <c r="H72" s="79"/>
      <c r="I72" s="79"/>
      <c r="J72" s="79"/>
      <c r="K72" s="79"/>
      <c r="L72" s="80"/>
    </row>
    <row r="73" spans="1:12" ht="20.100000000000001" customHeight="1" x14ac:dyDescent="0.2">
      <c r="A73" s="20"/>
      <c r="B73" s="78"/>
      <c r="C73" s="79"/>
      <c r="D73" s="79"/>
      <c r="E73" s="79"/>
      <c r="F73" s="79"/>
      <c r="G73" s="79"/>
      <c r="H73" s="79"/>
      <c r="I73" s="79"/>
      <c r="J73" s="79"/>
      <c r="K73" s="79"/>
      <c r="L73" s="80"/>
    </row>
    <row r="74" spans="1:12" ht="20.100000000000001" customHeight="1" x14ac:dyDescent="0.2">
      <c r="A74" s="20"/>
      <c r="B74" s="78"/>
      <c r="C74" s="79"/>
      <c r="D74" s="79"/>
      <c r="E74" s="79"/>
      <c r="F74" s="79"/>
      <c r="G74" s="79"/>
      <c r="H74" s="79"/>
      <c r="I74" s="79"/>
      <c r="J74" s="79"/>
      <c r="K74" s="79"/>
      <c r="L74" s="80"/>
    </row>
    <row r="75" spans="1:12" ht="20.100000000000001" customHeight="1" x14ac:dyDescent="0.2">
      <c r="A75" s="20"/>
      <c r="B75" s="78"/>
      <c r="C75" s="79"/>
      <c r="D75" s="79"/>
      <c r="E75" s="79"/>
      <c r="F75" s="79"/>
      <c r="G75" s="79"/>
      <c r="H75" s="79"/>
      <c r="I75" s="79"/>
      <c r="J75" s="79"/>
      <c r="K75" s="79"/>
      <c r="L75" s="80"/>
    </row>
    <row r="76" spans="1:12" ht="20.100000000000001" customHeight="1" x14ac:dyDescent="0.2">
      <c r="A76" s="20"/>
      <c r="B76" s="78"/>
      <c r="C76" s="79"/>
      <c r="D76" s="79"/>
      <c r="E76" s="79"/>
      <c r="F76" s="79"/>
      <c r="G76" s="79"/>
      <c r="H76" s="79"/>
      <c r="I76" s="79"/>
      <c r="J76" s="79"/>
      <c r="K76" s="79"/>
      <c r="L76" s="80"/>
    </row>
    <row r="77" spans="1:12" ht="20.100000000000001" customHeight="1" x14ac:dyDescent="0.2">
      <c r="A77" s="20"/>
      <c r="B77" s="78"/>
      <c r="C77" s="79"/>
      <c r="D77" s="79"/>
      <c r="E77" s="79"/>
      <c r="F77" s="79"/>
      <c r="G77" s="79"/>
      <c r="H77" s="79"/>
      <c r="I77" s="79"/>
      <c r="J77" s="79"/>
      <c r="K77" s="79"/>
      <c r="L77" s="80"/>
    </row>
    <row r="78" spans="1:12" ht="20.100000000000001" customHeight="1" x14ac:dyDescent="0.2">
      <c r="A78" s="20"/>
      <c r="B78" s="78"/>
      <c r="C78" s="79"/>
      <c r="D78" s="79"/>
      <c r="E78" s="79"/>
      <c r="F78" s="79"/>
      <c r="G78" s="79"/>
      <c r="H78" s="79"/>
      <c r="I78" s="79"/>
      <c r="J78" s="79"/>
      <c r="K78" s="79"/>
      <c r="L78" s="80"/>
    </row>
    <row r="79" spans="1:12" ht="20.100000000000001" customHeight="1" x14ac:dyDescent="0.2">
      <c r="A79" s="20"/>
      <c r="B79" s="78"/>
      <c r="C79" s="79"/>
      <c r="D79" s="79"/>
      <c r="E79" s="79"/>
      <c r="F79" s="79"/>
      <c r="G79" s="79"/>
      <c r="H79" s="79"/>
      <c r="I79" s="79"/>
      <c r="J79" s="79"/>
      <c r="K79" s="79"/>
      <c r="L79" s="80"/>
    </row>
    <row r="80" spans="1:12" ht="20.100000000000001" customHeight="1" x14ac:dyDescent="0.2">
      <c r="A80" s="20"/>
      <c r="B80" s="78"/>
      <c r="C80" s="79"/>
      <c r="D80" s="79"/>
      <c r="E80" s="79"/>
      <c r="F80" s="79"/>
      <c r="G80" s="79"/>
      <c r="H80" s="79"/>
      <c r="I80" s="79"/>
      <c r="J80" s="79"/>
      <c r="K80" s="79"/>
      <c r="L80" s="80"/>
    </row>
    <row r="81" spans="1:16" s="86" customFormat="1" ht="20.100000000000001" customHeight="1" x14ac:dyDescent="0.25">
      <c r="A81" s="82" t="s">
        <v>40</v>
      </c>
      <c r="B81" s="83"/>
      <c r="C81" s="153" t="s">
        <v>66</v>
      </c>
      <c r="D81" s="153"/>
      <c r="E81" s="153"/>
      <c r="F81" s="153"/>
      <c r="G81" s="153"/>
      <c r="H81" s="154"/>
      <c r="I81" s="82" t="s">
        <v>41</v>
      </c>
      <c r="J81" s="84"/>
      <c r="K81" s="153" t="s">
        <v>65</v>
      </c>
      <c r="L81" s="154"/>
      <c r="M81" s="85"/>
      <c r="N81" s="85"/>
      <c r="O81" s="85"/>
      <c r="P81" s="85"/>
    </row>
    <row r="82" spans="1:16" s="86" customFormat="1" ht="20.100000000000001" customHeight="1" x14ac:dyDescent="0.25">
      <c r="A82" s="87" t="s">
        <v>42</v>
      </c>
      <c r="B82" s="84"/>
      <c r="C82" s="153" t="s">
        <v>64</v>
      </c>
      <c r="D82" s="153"/>
      <c r="E82" s="153"/>
      <c r="F82" s="153"/>
      <c r="G82" s="153"/>
      <c r="H82" s="154"/>
      <c r="I82" s="87" t="s">
        <v>43</v>
      </c>
      <c r="J82" s="84"/>
      <c r="K82" s="155">
        <v>41733</v>
      </c>
      <c r="L82" s="156"/>
      <c r="M82" s="85"/>
      <c r="N82" s="85"/>
      <c r="O82" s="85"/>
      <c r="P82" s="85"/>
    </row>
    <row r="83" spans="1:16" s="86" customFormat="1" ht="20.100000000000001" customHeight="1" x14ac:dyDescent="0.25">
      <c r="A83" s="87" t="s">
        <v>44</v>
      </c>
      <c r="B83" s="84"/>
      <c r="C83" s="153" t="s">
        <v>61</v>
      </c>
      <c r="D83" s="153"/>
      <c r="E83" s="83" t="s">
        <v>59</v>
      </c>
      <c r="F83" s="111"/>
      <c r="G83" s="153" t="s">
        <v>61</v>
      </c>
      <c r="H83" s="153"/>
      <c r="I83" s="87" t="s">
        <v>45</v>
      </c>
      <c r="J83" s="84"/>
      <c r="K83" s="188"/>
      <c r="L83" s="189"/>
      <c r="M83" s="85"/>
      <c r="N83" s="85"/>
      <c r="O83" s="88"/>
      <c r="P83" s="88"/>
    </row>
    <row r="84" spans="1:16" ht="14.25" x14ac:dyDescent="0.2">
      <c r="B84" s="89"/>
      <c r="C84" s="89"/>
      <c r="D84" s="90"/>
      <c r="E84" s="90"/>
      <c r="F84" s="90"/>
      <c r="G84" s="90"/>
      <c r="H84" s="90"/>
      <c r="I84" s="90"/>
      <c r="J84" s="90"/>
      <c r="K84" s="90"/>
      <c r="L84" s="90"/>
    </row>
    <row r="85" spans="1:16" ht="13.5" customHeight="1" thickBot="1" x14ac:dyDescent="0.25">
      <c r="B85" s="91"/>
      <c r="L85" s="92"/>
    </row>
    <row r="86" spans="1:16" ht="13.5" customHeight="1" x14ac:dyDescent="0.25">
      <c r="B86" s="190" t="str">
        <f>E6</f>
        <v>VP-19</v>
      </c>
      <c r="C86" s="191"/>
      <c r="E86" s="93" t="s">
        <v>29</v>
      </c>
      <c r="F86" s="192" t="s">
        <v>46</v>
      </c>
      <c r="G86" s="193"/>
      <c r="H86" s="194"/>
      <c r="I86" s="94" t="s">
        <v>47</v>
      </c>
      <c r="J86" s="94" t="s">
        <v>48</v>
      </c>
      <c r="K86" s="95" t="s">
        <v>49</v>
      </c>
      <c r="L86" s="92"/>
    </row>
    <row r="87" spans="1:16" ht="13.5" customHeight="1" thickBot="1" x14ac:dyDescent="0.3">
      <c r="B87" s="195"/>
      <c r="C87" s="196"/>
      <c r="E87" s="96" t="s">
        <v>32</v>
      </c>
      <c r="F87" s="96" t="s">
        <v>50</v>
      </c>
      <c r="G87" s="96" t="s">
        <v>51</v>
      </c>
      <c r="H87" s="96" t="s">
        <v>52</v>
      </c>
      <c r="I87" s="97" t="s">
        <v>53</v>
      </c>
      <c r="J87" s="97" t="s">
        <v>53</v>
      </c>
      <c r="K87" s="97" t="s">
        <v>53</v>
      </c>
      <c r="L87" s="92"/>
    </row>
    <row r="88" spans="1:16" ht="13.5" customHeight="1" thickBot="1" x14ac:dyDescent="0.25">
      <c r="B88" s="98" t="str">
        <f>B7</f>
        <v>hĺbka [ m ]:</v>
      </c>
      <c r="C88" s="99">
        <f>G7</f>
        <v>16.8</v>
      </c>
      <c r="E88" s="116">
        <v>0</v>
      </c>
      <c r="F88" s="117"/>
      <c r="G88" s="117"/>
      <c r="H88" s="117">
        <v>65</v>
      </c>
      <c r="I88" s="118"/>
      <c r="J88" s="118"/>
      <c r="K88" s="118"/>
      <c r="L88" s="92"/>
    </row>
    <row r="89" spans="1:16" s="100" customFormat="1" ht="13.5" customHeight="1" x14ac:dyDescent="0.2">
      <c r="B89" s="101"/>
      <c r="E89" s="119">
        <v>0.05</v>
      </c>
      <c r="F89" s="120">
        <v>93</v>
      </c>
      <c r="G89" s="120">
        <v>105</v>
      </c>
      <c r="H89" s="120">
        <v>125</v>
      </c>
      <c r="I89" s="199">
        <f>E89+J89+K89</f>
        <v>0.10207523225000001</v>
      </c>
      <c r="J89" s="200">
        <f t="shared" ref="J89:J104" si="6">0.1*((($P$6+1)*0.1)-(($P$6-$P$7)*0.1*$P$13))</f>
        <v>9.5000000000000029E-2</v>
      </c>
      <c r="K89" s="124">
        <f t="shared" ref="K89:K104" si="7">-(-0.000000000015*H89^3)+(0.000000237423*H89^2)-(0.000373310392*H89)</f>
        <v>-4.2924767750000009E-2</v>
      </c>
      <c r="L89" s="102"/>
    </row>
    <row r="90" spans="1:16" s="100" customFormat="1" ht="13.5" customHeight="1" x14ac:dyDescent="0.2">
      <c r="B90" s="101"/>
      <c r="E90" s="119">
        <v>0.1</v>
      </c>
      <c r="F90" s="120">
        <v>154</v>
      </c>
      <c r="G90" s="120">
        <v>185</v>
      </c>
      <c r="H90" s="120">
        <v>225</v>
      </c>
      <c r="I90" s="201">
        <f>E90+J90+K90</f>
        <v>0.12319556055000003</v>
      </c>
      <c r="J90" s="202">
        <f t="shared" si="6"/>
        <v>9.5000000000000029E-2</v>
      </c>
      <c r="K90" s="124">
        <f t="shared" si="7"/>
        <v>-7.1804439450000007E-2</v>
      </c>
      <c r="L90" s="102"/>
    </row>
    <row r="91" spans="1:16" s="100" customFormat="1" ht="13.5" customHeight="1" x14ac:dyDescent="0.2">
      <c r="B91" s="101"/>
      <c r="E91" s="119">
        <v>0.15</v>
      </c>
      <c r="F91" s="120">
        <v>266</v>
      </c>
      <c r="G91" s="120">
        <v>295</v>
      </c>
      <c r="H91" s="120">
        <v>325</v>
      </c>
      <c r="I91" s="121">
        <f t="shared" ref="I91:I104" si="8">E91+J91+K91</f>
        <v>0.14926684885000002</v>
      </c>
      <c r="J91" s="122">
        <f t="shared" si="6"/>
        <v>9.5000000000000029E-2</v>
      </c>
      <c r="K91" s="124">
        <f t="shared" si="7"/>
        <v>-9.5733151150000001E-2</v>
      </c>
      <c r="L91" s="102"/>
    </row>
    <row r="92" spans="1:16" s="100" customFormat="1" ht="13.5" customHeight="1" x14ac:dyDescent="0.2">
      <c r="B92" s="101"/>
      <c r="E92" s="119">
        <v>0.2</v>
      </c>
      <c r="F92" s="120">
        <v>355</v>
      </c>
      <c r="G92" s="120">
        <v>365</v>
      </c>
      <c r="H92" s="120">
        <v>375</v>
      </c>
      <c r="I92" s="121">
        <f t="shared" si="8"/>
        <v>0.18918722800000004</v>
      </c>
      <c r="J92" s="122">
        <f t="shared" si="6"/>
        <v>9.5000000000000029E-2</v>
      </c>
      <c r="K92" s="124">
        <f t="shared" si="7"/>
        <v>-0.10581277200000001</v>
      </c>
      <c r="L92" s="102"/>
    </row>
    <row r="93" spans="1:16" s="100" customFormat="1" ht="13.5" customHeight="1" x14ac:dyDescent="0.2">
      <c r="B93" s="101"/>
      <c r="E93" s="119">
        <v>0.25</v>
      </c>
      <c r="F93" s="120">
        <v>377</v>
      </c>
      <c r="G93" s="120">
        <v>380</v>
      </c>
      <c r="H93" s="120">
        <v>380</v>
      </c>
      <c r="I93" s="121">
        <f t="shared" si="8"/>
        <v>0.23824901224</v>
      </c>
      <c r="J93" s="122">
        <f t="shared" si="6"/>
        <v>9.5000000000000029E-2</v>
      </c>
      <c r="K93" s="124">
        <f t="shared" si="7"/>
        <v>-0.10675098776000001</v>
      </c>
      <c r="L93" s="102"/>
    </row>
    <row r="94" spans="1:16" s="100" customFormat="1" ht="13.5" customHeight="1" x14ac:dyDescent="0.2">
      <c r="B94" s="101"/>
      <c r="E94" s="119">
        <v>0.3</v>
      </c>
      <c r="F94" s="120">
        <v>381</v>
      </c>
      <c r="G94" s="120">
        <v>382</v>
      </c>
      <c r="H94" s="120">
        <v>383</v>
      </c>
      <c r="I94" s="121">
        <f t="shared" si="8"/>
        <v>0.28769219061599999</v>
      </c>
      <c r="J94" s="122">
        <f t="shared" si="6"/>
        <v>9.5000000000000029E-2</v>
      </c>
      <c r="K94" s="124">
        <f t="shared" si="7"/>
        <v>-0.10730780938400003</v>
      </c>
      <c r="L94" s="102"/>
    </row>
    <row r="95" spans="1:16" s="100" customFormat="1" ht="13.5" customHeight="1" x14ac:dyDescent="0.2">
      <c r="B95" s="101"/>
      <c r="E95" s="119">
        <v>0.45</v>
      </c>
      <c r="F95" s="120">
        <v>385</v>
      </c>
      <c r="G95" s="120">
        <v>386</v>
      </c>
      <c r="H95" s="120">
        <v>386</v>
      </c>
      <c r="I95" s="121">
        <f t="shared" si="8"/>
        <v>0.43713995283600005</v>
      </c>
      <c r="J95" s="122">
        <f t="shared" si="6"/>
        <v>9.5000000000000029E-2</v>
      </c>
      <c r="K95" s="124">
        <f t="shared" si="7"/>
        <v>-0.10786004716399999</v>
      </c>
      <c r="L95" s="102"/>
    </row>
    <row r="96" spans="1:16" s="100" customFormat="1" ht="13.5" customHeight="1" x14ac:dyDescent="0.2">
      <c r="B96" s="101"/>
      <c r="E96" s="119">
        <v>0.6</v>
      </c>
      <c r="F96" s="120">
        <v>387</v>
      </c>
      <c r="G96" s="120">
        <v>389</v>
      </c>
      <c r="H96" s="120">
        <v>390</v>
      </c>
      <c r="I96" s="121">
        <f t="shared" si="8"/>
        <v>0.58641077042</v>
      </c>
      <c r="J96" s="122">
        <f t="shared" si="6"/>
        <v>9.5000000000000029E-2</v>
      </c>
      <c r="K96" s="124">
        <f t="shared" si="7"/>
        <v>-0.10858922958000003</v>
      </c>
      <c r="L96" s="102"/>
    </row>
    <row r="97" spans="2:12" s="100" customFormat="1" ht="13.5" customHeight="1" x14ac:dyDescent="0.2">
      <c r="B97" s="101"/>
      <c r="E97" s="119">
        <v>0.8</v>
      </c>
      <c r="F97" s="120">
        <v>391</v>
      </c>
      <c r="G97" s="120">
        <v>391</v>
      </c>
      <c r="H97" s="120">
        <v>392</v>
      </c>
      <c r="I97" s="121">
        <f t="shared" si="8"/>
        <v>0.78604923852800002</v>
      </c>
      <c r="J97" s="122">
        <f t="shared" si="6"/>
        <v>9.5000000000000029E-2</v>
      </c>
      <c r="K97" s="124">
        <f t="shared" si="7"/>
        <v>-0.108950761472</v>
      </c>
      <c r="L97" s="102"/>
    </row>
    <row r="98" spans="2:12" s="100" customFormat="1" ht="13.5" customHeight="1" x14ac:dyDescent="0.2">
      <c r="B98" s="101"/>
      <c r="E98" s="119">
        <v>1</v>
      </c>
      <c r="F98" s="120">
        <v>393</v>
      </c>
      <c r="G98" s="120">
        <v>393</v>
      </c>
      <c r="H98" s="120">
        <v>394</v>
      </c>
      <c r="I98" s="121">
        <f t="shared" si="8"/>
        <v>0.98568974713999991</v>
      </c>
      <c r="J98" s="122">
        <f t="shared" si="6"/>
        <v>9.5000000000000029E-2</v>
      </c>
      <c r="K98" s="124">
        <f t="shared" si="7"/>
        <v>-0.10931025286000001</v>
      </c>
      <c r="L98" s="102"/>
    </row>
    <row r="99" spans="2:12" s="100" customFormat="1" ht="13.5" customHeight="1" x14ac:dyDescent="0.2">
      <c r="B99" s="101"/>
      <c r="E99" s="119">
        <v>1.2</v>
      </c>
      <c r="F99" s="120">
        <v>395</v>
      </c>
      <c r="G99" s="120">
        <v>395</v>
      </c>
      <c r="H99" s="120">
        <v>395</v>
      </c>
      <c r="I99" s="121">
        <f t="shared" si="8"/>
        <v>1.18551076686</v>
      </c>
      <c r="J99" s="122">
        <f t="shared" si="6"/>
        <v>9.5000000000000029E-2</v>
      </c>
      <c r="K99" s="124">
        <f t="shared" si="7"/>
        <v>-0.10948923314</v>
      </c>
      <c r="L99" s="102"/>
    </row>
    <row r="100" spans="2:12" s="100" customFormat="1" ht="13.5" customHeight="1" x14ac:dyDescent="0.2">
      <c r="B100" s="101"/>
      <c r="E100" s="119">
        <v>1.4</v>
      </c>
      <c r="F100" s="120">
        <v>396</v>
      </c>
      <c r="G100" s="120">
        <v>396</v>
      </c>
      <c r="H100" s="120">
        <v>396</v>
      </c>
      <c r="I100" s="121">
        <f t="shared" si="8"/>
        <v>1.3853322969759998</v>
      </c>
      <c r="J100" s="122">
        <f t="shared" si="6"/>
        <v>9.5000000000000029E-2</v>
      </c>
      <c r="K100" s="124">
        <f t="shared" si="7"/>
        <v>-0.10966770302400002</v>
      </c>
      <c r="L100" s="102"/>
    </row>
    <row r="101" spans="2:12" s="100" customFormat="1" ht="13.5" customHeight="1" x14ac:dyDescent="0.2">
      <c r="B101" s="101"/>
      <c r="E101" s="119">
        <v>1.6</v>
      </c>
      <c r="F101" s="120">
        <v>397</v>
      </c>
      <c r="G101" s="120">
        <v>397</v>
      </c>
      <c r="H101" s="120">
        <v>397</v>
      </c>
      <c r="I101" s="121">
        <f t="shared" si="8"/>
        <v>1.585154337578</v>
      </c>
      <c r="J101" s="122">
        <f t="shared" si="6"/>
        <v>9.5000000000000029E-2</v>
      </c>
      <c r="K101" s="124">
        <f t="shared" si="7"/>
        <v>-0.10984566242200001</v>
      </c>
      <c r="L101" s="102"/>
    </row>
    <row r="102" spans="2:12" s="100" customFormat="1" ht="13.5" customHeight="1" x14ac:dyDescent="0.2">
      <c r="B102" s="101"/>
      <c r="E102" s="127">
        <v>1.8</v>
      </c>
      <c r="F102" s="128">
        <v>398</v>
      </c>
      <c r="G102" s="128">
        <v>398</v>
      </c>
      <c r="H102" s="128">
        <v>398</v>
      </c>
      <c r="I102" s="147">
        <f t="shared" si="8"/>
        <v>1.784976888756</v>
      </c>
      <c r="J102" s="148">
        <f t="shared" si="6"/>
        <v>9.5000000000000029E-2</v>
      </c>
      <c r="K102" s="152">
        <f t="shared" si="7"/>
        <v>-0.11002311124400002</v>
      </c>
      <c r="L102" s="102"/>
    </row>
    <row r="103" spans="2:12" s="100" customFormat="1" ht="13.5" customHeight="1" x14ac:dyDescent="0.2">
      <c r="B103" s="101"/>
      <c r="E103" s="127">
        <v>2</v>
      </c>
      <c r="F103" s="128">
        <v>399</v>
      </c>
      <c r="G103" s="128">
        <v>399</v>
      </c>
      <c r="H103" s="128">
        <v>399</v>
      </c>
      <c r="I103" s="147">
        <f t="shared" si="8"/>
        <v>1.9847999506000003</v>
      </c>
      <c r="J103" s="148">
        <f t="shared" si="6"/>
        <v>9.5000000000000029E-2</v>
      </c>
      <c r="K103" s="152">
        <f t="shared" si="7"/>
        <v>-0.11020004940000003</v>
      </c>
      <c r="L103" s="102"/>
    </row>
    <row r="104" spans="2:12" s="100" customFormat="1" ht="13.5" customHeight="1" thickBot="1" x14ac:dyDescent="0.25">
      <c r="B104" s="101"/>
      <c r="E104" s="129">
        <v>2.2000000000000002</v>
      </c>
      <c r="F104" s="130">
        <v>400</v>
      </c>
      <c r="G104" s="130">
        <v>400</v>
      </c>
      <c r="H104" s="130">
        <v>400</v>
      </c>
      <c r="I104" s="203">
        <f t="shared" si="8"/>
        <v>2.1846235232000004</v>
      </c>
      <c r="J104" s="204">
        <f t="shared" si="6"/>
        <v>9.5000000000000029E-2</v>
      </c>
      <c r="K104" s="210">
        <f t="shared" si="7"/>
        <v>-0.1103764768</v>
      </c>
      <c r="L104" s="102"/>
    </row>
    <row r="105" spans="2:12" ht="13.5" customHeight="1" thickBot="1" x14ac:dyDescent="0.25">
      <c r="B105" s="91"/>
      <c r="L105" s="92"/>
    </row>
    <row r="106" spans="2:12" ht="13.5" customHeight="1" x14ac:dyDescent="0.2">
      <c r="B106" s="103" t="s">
        <v>54</v>
      </c>
      <c r="F106" s="23">
        <f>I14</f>
        <v>8.5</v>
      </c>
      <c r="I106" s="104" t="s">
        <v>29</v>
      </c>
      <c r="J106" s="197" t="s">
        <v>55</v>
      </c>
      <c r="K106" s="198"/>
      <c r="L106" s="92"/>
    </row>
    <row r="107" spans="2:12" ht="13.5" customHeight="1" thickBot="1" x14ac:dyDescent="0.25">
      <c r="B107" s="103" t="s">
        <v>56</v>
      </c>
      <c r="F107" s="23">
        <v>1</v>
      </c>
      <c r="I107" s="105" t="s">
        <v>32</v>
      </c>
      <c r="J107" s="106" t="s">
        <v>52</v>
      </c>
      <c r="K107" s="107" t="s">
        <v>57</v>
      </c>
      <c r="L107" s="92"/>
    </row>
    <row r="108" spans="2:12" ht="13.5" customHeight="1" x14ac:dyDescent="0.2">
      <c r="B108" s="91"/>
      <c r="I108" s="131">
        <f>I102</f>
        <v>1.784976888756</v>
      </c>
      <c r="J108" s="132">
        <f>H102</f>
        <v>398</v>
      </c>
      <c r="K108" s="108">
        <f>1/J108</f>
        <v>2.5125628140703518E-3</v>
      </c>
      <c r="L108" s="92"/>
    </row>
    <row r="109" spans="2:12" ht="13.5" customHeight="1" x14ac:dyDescent="0.2">
      <c r="B109" s="91"/>
      <c r="I109" s="131">
        <f>I103</f>
        <v>1.9847999506000003</v>
      </c>
      <c r="J109" s="132">
        <f>H103</f>
        <v>399</v>
      </c>
      <c r="K109" s="109">
        <f>1/J109</f>
        <v>2.5062656641604009E-3</v>
      </c>
      <c r="L109" s="92"/>
    </row>
    <row r="110" spans="2:12" ht="13.5" customHeight="1" x14ac:dyDescent="0.2">
      <c r="I110" s="131">
        <f>I104</f>
        <v>2.1846235232000004</v>
      </c>
      <c r="J110" s="132">
        <f>H104</f>
        <v>400</v>
      </c>
      <c r="K110" s="109">
        <f>1/J110</f>
        <v>2.5000000000000001E-3</v>
      </c>
    </row>
    <row r="111" spans="2:12" ht="15" customHeight="1" thickBot="1" x14ac:dyDescent="0.25">
      <c r="I111" s="134">
        <v>50</v>
      </c>
      <c r="J111" s="133">
        <f>2*H88+790</f>
        <v>920</v>
      </c>
      <c r="K111" s="110">
        <f>1/J111</f>
        <v>1.0869565217391304E-3</v>
      </c>
    </row>
    <row r="113" spans="1:12" ht="13.5" thickBot="1" x14ac:dyDescent="0.25"/>
    <row r="114" spans="1:12" x14ac:dyDescent="0.2">
      <c r="A114" s="182"/>
      <c r="B114" s="183"/>
      <c r="C114" s="183"/>
      <c r="D114" s="183"/>
      <c r="E114" s="183"/>
      <c r="F114" s="183"/>
      <c r="G114" s="183"/>
      <c r="H114" s="183"/>
      <c r="I114" s="183"/>
      <c r="J114" s="183"/>
      <c r="K114" s="183"/>
      <c r="L114" s="184"/>
    </row>
    <row r="115" spans="1:12" ht="13.5" thickBot="1" x14ac:dyDescent="0.25">
      <c r="A115" s="185"/>
      <c r="B115" s="186"/>
      <c r="C115" s="186"/>
      <c r="D115" s="186"/>
      <c r="E115" s="186"/>
      <c r="F115" s="186"/>
      <c r="G115" s="186"/>
      <c r="H115" s="186"/>
      <c r="I115" s="186"/>
      <c r="J115" s="186"/>
      <c r="K115" s="186"/>
      <c r="L115" s="187"/>
    </row>
  </sheetData>
  <mergeCells count="21">
    <mergeCell ref="J106:K106"/>
    <mergeCell ref="A114:L115"/>
    <mergeCell ref="C83:D83"/>
    <mergeCell ref="G83:H83"/>
    <mergeCell ref="K83:L83"/>
    <mergeCell ref="B86:C86"/>
    <mergeCell ref="F86:H86"/>
    <mergeCell ref="B87:C87"/>
    <mergeCell ref="C47:D47"/>
    <mergeCell ref="E47:G47"/>
    <mergeCell ref="H47:I47"/>
    <mergeCell ref="C81:H81"/>
    <mergeCell ref="K81:L81"/>
    <mergeCell ref="C82:H82"/>
    <mergeCell ref="K82:L82"/>
    <mergeCell ref="C1:F5"/>
    <mergeCell ref="G1:L5"/>
    <mergeCell ref="E6:H6"/>
    <mergeCell ref="B7:F7"/>
    <mergeCell ref="C10:K10"/>
    <mergeCell ref="B21:C21"/>
  </mergeCells>
  <printOptions horizontalCentered="1" verticalCentered="1"/>
  <pageMargins left="0.59055118110236227" right="0.59055118110236227" top="0.39370078740157483" bottom="0.39370078740157483" header="0.31496062992125984" footer="0.31496062992125984"/>
  <pageSetup paperSize="9" scale="4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10,7m</vt:lpstr>
      <vt:lpstr>16,0m</vt:lpstr>
      <vt:lpstr>16,8m</vt:lpstr>
      <vt:lpstr>'10,7m'!Oblast_tisku</vt:lpstr>
      <vt:lpstr>'16,0m'!Oblast_tisku</vt:lpstr>
      <vt:lpstr>'16,8m'!Oblast_tisku</vt:lpstr>
    </vt:vector>
  </TitlesOfParts>
  <Company>GEOFOS,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Jozef Smoleňák</dc:creator>
  <cp:lastModifiedBy>Wetter</cp:lastModifiedBy>
  <cp:lastPrinted>2013-02-11T10:39:02Z</cp:lastPrinted>
  <dcterms:created xsi:type="dcterms:W3CDTF">2008-02-18T07:25:36Z</dcterms:created>
  <dcterms:modified xsi:type="dcterms:W3CDTF">2014-04-09T15:12:17Z</dcterms:modified>
</cp:coreProperties>
</file>